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-15" windowWidth="10305" windowHeight="7815" tabRatio="648"/>
  </bookViews>
  <sheets>
    <sheet name="march 2019" sheetId="2" r:id="rId1"/>
  </sheets>
  <definedNames>
    <definedName name="_xlnm._FilterDatabase" localSheetId="0" hidden="1">'march 2019'!$A$7:$Q$482</definedName>
    <definedName name="_xlnm.Print_Titles" localSheetId="0">'march 2019'!$6:$7</definedName>
  </definedNames>
  <calcPr calcId="15251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6" i="2"/>
  <c r="K481"/>
  <c r="G482"/>
  <c r="G481"/>
  <c r="K11" l="1"/>
  <c r="G56"/>
  <c r="K438" l="1"/>
  <c r="K310" l="1"/>
  <c r="K299"/>
  <c r="K297"/>
  <c r="K292"/>
  <c r="K291"/>
  <c r="K268"/>
  <c r="K243"/>
  <c r="K218"/>
  <c r="K479"/>
  <c r="K314" l="1"/>
  <c r="K307"/>
  <c r="K244"/>
  <c r="K235"/>
  <c r="K199"/>
  <c r="K153" l="1"/>
  <c r="K80" l="1"/>
  <c r="K329" l="1"/>
  <c r="K210"/>
  <c r="K194"/>
  <c r="K191"/>
  <c r="K176"/>
  <c r="K174"/>
  <c r="K173"/>
  <c r="K166"/>
  <c r="K157"/>
  <c r="K152"/>
  <c r="K150"/>
  <c r="G102"/>
  <c r="G99"/>
  <c r="K88"/>
  <c r="G88"/>
  <c r="K82"/>
  <c r="G80"/>
  <c r="G75"/>
  <c r="G74"/>
  <c r="K69"/>
  <c r="K67"/>
  <c r="K477"/>
  <c r="G477"/>
  <c r="K482" l="1"/>
</calcChain>
</file>

<file path=xl/sharedStrings.xml><?xml version="1.0" encoding="utf-8"?>
<sst xmlns="http://schemas.openxmlformats.org/spreadsheetml/2006/main" count="1454" uniqueCount="1027">
  <si>
    <t>FDP Form 7 - 20% Component of the IRA Utilization</t>
  </si>
  <si>
    <t>20% COMPONENT OF THE IRA UTILIZATION REPORT</t>
  </si>
  <si>
    <t>CITY OF BAYAWAN</t>
  </si>
  <si>
    <t>Project Code</t>
  </si>
  <si>
    <t>Location</t>
  </si>
  <si>
    <t>Total Cost              (per Budget Approp)</t>
  </si>
  <si>
    <t>Target Start Date</t>
  </si>
  <si>
    <t>Target Completion Date</t>
  </si>
  <si>
    <t>Project Status</t>
  </si>
  <si>
    <t>No. of Ext., if any</t>
  </si>
  <si>
    <t>Remarks</t>
  </si>
  <si>
    <t>Year</t>
  </si>
  <si>
    <t>Program or Project</t>
  </si>
  <si>
    <t>% of Completion</t>
  </si>
  <si>
    <t>Total Cost Incurred (per Acctg)</t>
  </si>
  <si>
    <t>Loan Amortization</t>
  </si>
  <si>
    <t>Obligation per SAAOB</t>
  </si>
  <si>
    <t xml:space="preserve">Lot Acquisition for Development Projects </t>
  </si>
  <si>
    <t xml:space="preserve"> Purchase of Lot for Multi-Purpose Hall at Sitio Cambulo. Banga</t>
  </si>
  <si>
    <t>Widening of Malabugas-San Roque Road</t>
  </si>
  <si>
    <t>Completion of Magsakang Flat Slab Bridge, Tayawan</t>
  </si>
  <si>
    <t>Concreting of Road at Purok 7, Barangay Tinago</t>
  </si>
  <si>
    <t>Concreting of Dawis-Lapay FMR</t>
  </si>
  <si>
    <t>Concreting of Banga-San Roque-Minaba-San Miguel-Tayawan FMR</t>
  </si>
  <si>
    <t>Concreting of Nangka-Narra FMR</t>
  </si>
  <si>
    <t>Concreting of Tabuan- Banaybanay-Lapay-Bugay-San Jose-Manduao FMR</t>
  </si>
  <si>
    <t>Concreting of Road with Drainage Canal at Upper Napit-an, Maninihon</t>
  </si>
  <si>
    <t>Concreting of Road at Sitio Kasla, Brgy. Nangka</t>
  </si>
  <si>
    <t>Construction of Flat Slab Bridge at Sitio Terong, Narra</t>
  </si>
  <si>
    <t>Road Concreting from Proper Narra to Purok III, Brgy. Narra</t>
  </si>
  <si>
    <t xml:space="preserve"> Concreting of Road at Sitio Upper Pamu-at, San Isidro</t>
  </si>
  <si>
    <t xml:space="preserve"> Concreting of Road at  Upper Talao, San Isidro</t>
  </si>
  <si>
    <t>Road Shouldering Along Zamora St., Brgy. Ubos</t>
  </si>
  <si>
    <t>Road Surfacing from Barangay Cansumalig</t>
  </si>
  <si>
    <t>Installation of Cylindrical Culvert with Riprap at Proper Narra</t>
  </si>
  <si>
    <t>Covering of Drainage Canals along Gomez St., Brgy. Ubos</t>
  </si>
  <si>
    <t xml:space="preserve">   a.  Purok Mangga, Brgy. Manduao</t>
  </si>
  <si>
    <t xml:space="preserve">   b.  Sitio Dita, Brgy. Tabuan</t>
  </si>
  <si>
    <t xml:space="preserve">   c.  Upper Canlinte, Brgy Ali-is</t>
  </si>
  <si>
    <t>Rehabilitation of Irrigation Canal at Brgy. Tabuan</t>
  </si>
  <si>
    <t>Water System Development at Bugay Proper</t>
  </si>
  <si>
    <t>Development of Water System at Brgy. Villareal</t>
  </si>
  <si>
    <t>Installation of Street Lighting from Purok 1 to Purok IV, Brgy. Tayawan</t>
  </si>
  <si>
    <t>Improvement of Barangay Plaza and Children's Park, Tayawan</t>
  </si>
  <si>
    <t xml:space="preserve">   a.  Brgy. Villareal</t>
  </si>
  <si>
    <t xml:space="preserve">   b.  Brgy. Malabugas</t>
  </si>
  <si>
    <t>Construction of Day Care Center at Sitio Mantapi, Nangka</t>
  </si>
  <si>
    <t>Construction of Health Center at Sitio Mantapi, Nangka</t>
  </si>
  <si>
    <t>Construction of Barangay Public Market, Ali-is (Phase 1)</t>
  </si>
  <si>
    <t>Completion of Minaba Mini Slaughterhouse Phase III</t>
  </si>
  <si>
    <t xml:space="preserve">   a.  Brgy. San Miguel</t>
  </si>
  <si>
    <t xml:space="preserve">   b.  Brgy. Tayawan</t>
  </si>
  <si>
    <t xml:space="preserve">   c.  Brgy. Cansumalig</t>
  </si>
  <si>
    <t xml:space="preserve">   d.  Brgy. Manduao</t>
  </si>
  <si>
    <t xml:space="preserve">   e.  Brgy. Kalamtukan</t>
  </si>
  <si>
    <t>Construction of Bleachers at Barangay Evacuation Center, Ali-is</t>
  </si>
  <si>
    <t>Improvement of Barangay Multi-Purpose Building, Banaybanay</t>
  </si>
  <si>
    <t>Improvement of Barangay Multi-Purpose Hall, Brgy. Boyco</t>
  </si>
  <si>
    <t>Construction of Barangay Multi-Purpose Building, Cansumalig</t>
  </si>
  <si>
    <t>Improvement of Barangay Multi-Purpose Building, Maninihon</t>
  </si>
  <si>
    <t>Construction of Multi-Purpose Pavement at Sitio Mantapi, Nangka</t>
  </si>
  <si>
    <t>Construction of Barangay Multi-Purpose Building, Narra</t>
  </si>
  <si>
    <t>Construction of Multi-Purpose Building, Brgy. San Isidro (Phase 2)</t>
  </si>
  <si>
    <t>Construction of Children and Women's Crisis Center, Brgy. Suba</t>
  </si>
  <si>
    <t>Improvement of Multi-Purpose Hall, Brgy. Suba</t>
  </si>
  <si>
    <t>Construction of Multi-Purpose Hall, Brgy. Tinago</t>
  </si>
  <si>
    <t>Construction of Fish Processing Center @ Brgy. Suba</t>
  </si>
  <si>
    <t>Improvement of Multi-Purpose Hall, Banga</t>
  </si>
  <si>
    <t>Improvement of Barangay Multi-Purpose Hall, Manduao</t>
  </si>
  <si>
    <t>Purchase of Boom Truck</t>
  </si>
  <si>
    <t>Purchase of 1 Unit Backhoe for Barangay Tayawan</t>
  </si>
  <si>
    <t>Purchase of Garbage Compactor Truck</t>
  </si>
  <si>
    <t>TOTAL EDF - CURRENT APPROPRIATION</t>
  </si>
  <si>
    <t>CAPITAL OUTLAY</t>
  </si>
  <si>
    <t>3918 - Purchase, Construction and Improvement of Government Facilities</t>
  </si>
  <si>
    <t>Environmental Sanitation Program:</t>
  </si>
  <si>
    <t xml:space="preserve">       1. Sanitary Landfill (Land Acquisition) 2004</t>
  </si>
  <si>
    <t>Maninihon</t>
  </si>
  <si>
    <t>no obligation</t>
  </si>
  <si>
    <t xml:space="preserve">      2. Sanitary Landfill - Dumpsite Acquisition 2001</t>
  </si>
  <si>
    <t>San Miguel</t>
  </si>
  <si>
    <t>Nangka</t>
  </si>
  <si>
    <t>Completed</t>
  </si>
  <si>
    <t>per saaob</t>
  </si>
  <si>
    <t>Cabcabon, Banga</t>
  </si>
  <si>
    <t>264-004-11-10-G0021</t>
  </si>
  <si>
    <t xml:space="preserve">Renovation of BDH Canteen </t>
  </si>
  <si>
    <t>BDH, Ubos</t>
  </si>
  <si>
    <t>266-003-11-05-G0009</t>
  </si>
  <si>
    <t xml:space="preserve">Const. of Hanging Bridge at Sitio Tiki, Kalumboyan (Phase 3) </t>
  </si>
  <si>
    <t>Temporarily Stopped - heavily damaged by typhoon</t>
  </si>
  <si>
    <t>Ubos</t>
  </si>
  <si>
    <t>Motorpool Area</t>
  </si>
  <si>
    <t>Suba</t>
  </si>
  <si>
    <t>264-003-1603-G0021</t>
  </si>
  <si>
    <t>Construction of Slaughterhouse</t>
  </si>
  <si>
    <t>264-009-13-04-G0429</t>
  </si>
  <si>
    <t xml:space="preserve">Improvement of Bayawan City Boulevard (Landscaping fronting GK Village) </t>
  </si>
  <si>
    <t>Villareal</t>
  </si>
  <si>
    <t>264-009-13-03-G0424</t>
  </si>
  <si>
    <t xml:space="preserve">Construction of Sports Center and Children's Playground, Phase 3 </t>
  </si>
  <si>
    <t>264-009-13-07-G0437/267-004-13-06-G0003</t>
  </si>
  <si>
    <t xml:space="preserve">Construction of Covered Court at BCsTEC, Phase II </t>
  </si>
  <si>
    <t>Physically Completed</t>
  </si>
  <si>
    <t>264-009-13-09-G0445</t>
  </si>
  <si>
    <t>Rehabilitation of GK Septic Tanks</t>
  </si>
  <si>
    <t>269-001-1511-G0039</t>
  </si>
  <si>
    <t xml:space="preserve">Improvement of Water System for 21 Rural Barangays </t>
  </si>
  <si>
    <t>Bayawan City</t>
  </si>
  <si>
    <t>271-002-14-05-G0027</t>
  </si>
  <si>
    <t xml:space="preserve">Construction of Drainage Canal with Cover Along City Streets </t>
  </si>
  <si>
    <t xml:space="preserve">Fabrication of Distillation Chamber for Essential Oil Production </t>
  </si>
  <si>
    <t>Banga</t>
  </si>
  <si>
    <t>Ali-is</t>
  </si>
  <si>
    <t>Dawis</t>
  </si>
  <si>
    <t>Malabugas</t>
  </si>
  <si>
    <t>San Jose</t>
  </si>
  <si>
    <t>Poblacion</t>
  </si>
  <si>
    <t>266-001-14-05-g0313</t>
  </si>
  <si>
    <t xml:space="preserve">Construction of Bayawan City Boulevard / Phase 2 </t>
  </si>
  <si>
    <t xml:space="preserve">Completed </t>
  </si>
  <si>
    <t>264-009-14-10-e14-475</t>
  </si>
  <si>
    <t xml:space="preserve">Const. of Motorpool Building, Phase 1, Cabcabon </t>
  </si>
  <si>
    <t>09/31/17</t>
  </si>
  <si>
    <t>Construction &amp; Heavy Equipment</t>
  </si>
  <si>
    <t xml:space="preserve">Major Repair - Construction &amp; Heavy Equipment </t>
  </si>
  <si>
    <t>Roads, Highways &amp; Bridges</t>
  </si>
  <si>
    <t>266-001-1603-G0360</t>
  </si>
  <si>
    <t>Road Surfacing from Sitio Binanigan to Sitio Guintana-an, Brgy. Tayawan, Phase 1</t>
  </si>
  <si>
    <t>Tayawan</t>
  </si>
  <si>
    <t>Temporary stopped; (need to look other quarry source, road not yet passable, Lack of Backhoe available)</t>
  </si>
  <si>
    <t>Artesian Wells, Reservoir, Pumping Stations &amp; Conduits</t>
  </si>
  <si>
    <t>269-001-14-07-G0036</t>
  </si>
  <si>
    <t xml:space="preserve">Construction of Water System-Crusher Kalumboyan </t>
  </si>
  <si>
    <t>Kalumboyan</t>
  </si>
  <si>
    <t>Flood Controls</t>
  </si>
  <si>
    <t>Waterways, Aqueducts, Seawalls, RiverWalls &amp; Others</t>
  </si>
  <si>
    <t>Other Structures</t>
  </si>
  <si>
    <t>Cansumalig</t>
  </si>
  <si>
    <t>264-009-1510-G0520</t>
  </si>
  <si>
    <t>Construction of Evacuation Center, Brgy. San Miguel</t>
  </si>
  <si>
    <t>Temporary stopped; Materials delivered- 63%;for delivery-8%; re-canvas -29% [G.I. PIPE, 50mmØ - waived]</t>
  </si>
  <si>
    <t>264-009-1601-G0524</t>
  </si>
  <si>
    <t xml:space="preserve">Construction of Portable Toilet </t>
  </si>
  <si>
    <t>On-going</t>
  </si>
  <si>
    <t>264-009-1601-G0526</t>
  </si>
  <si>
    <t xml:space="preserve">Const. of GK Village Perimeter Fence </t>
  </si>
  <si>
    <t>Manduao</t>
  </si>
  <si>
    <t>Var. Brgys</t>
  </si>
  <si>
    <t>Electrification, Power &amp; Energy Structures</t>
  </si>
  <si>
    <t>Purchase of Various Heavy Equipment</t>
  </si>
  <si>
    <t>266-001-1504-G0335</t>
  </si>
  <si>
    <t>Reblocking of Concrete Pavement at Villareal-Cansumalig-San Isidro FMR, Phase 2</t>
  </si>
  <si>
    <t>266-001-1502-g0319</t>
  </si>
  <si>
    <t>Construction of Gomez Street Extension</t>
  </si>
  <si>
    <t>266-001-1502-g0326</t>
  </si>
  <si>
    <t xml:space="preserve">Concreting of Road Shoulder of National Highway Fronting BNHS, </t>
  </si>
  <si>
    <t>266-001-1504-g0330</t>
  </si>
  <si>
    <t xml:space="preserve">Construction of Access Road at Bayawan East, </t>
  </si>
  <si>
    <t>266-001-1603-G0361</t>
  </si>
  <si>
    <t>Road Surfacing of Sitio Hag-um and Sitio Mambunot, Brgy. Tayawan, Phase 1</t>
  </si>
  <si>
    <t>Tayawan, Bayawan City</t>
  </si>
  <si>
    <t>Temporary stop; (need to look other quarry source, road not yet passable, Lack of Backhoe available)</t>
  </si>
  <si>
    <t>266-001-1509-G0343</t>
  </si>
  <si>
    <t>Rehabilitation of FMR at Sitio Tubod, Brgy. Tabuan</t>
  </si>
  <si>
    <t>Tubod, Tabuan</t>
  </si>
  <si>
    <t>266-001-1509-g0338</t>
  </si>
  <si>
    <t>Rehabilitation of Pulangyuta-Lapay FMR</t>
  </si>
  <si>
    <t>Bugay</t>
  </si>
  <si>
    <t>269-001-1603-G0039</t>
  </si>
  <si>
    <t>Water System Development @ Sitio Camague to Cabiguhan, Brgy Banaybanay</t>
  </si>
  <si>
    <t>Banaybanay</t>
  </si>
  <si>
    <t>Narra</t>
  </si>
  <si>
    <t>Hospital &amp; Health Centers</t>
  </si>
  <si>
    <t>264-004-1603-G0031</t>
  </si>
  <si>
    <t>Rehabilitation of Health Center &amp; Const. of Lying-in Facility, Brgy. Poblacion, Phase 2</t>
  </si>
  <si>
    <t xml:space="preserve">Physically Completed: Materials delivered-85%; for delivery-15% [signage]     </t>
  </si>
  <si>
    <t>Physically Completed: Materials Completely Delivered</t>
  </si>
  <si>
    <t>264-005-1611-G0058</t>
  </si>
  <si>
    <t xml:space="preserve">Installation of Electrical System (Sitio Napit-an, Brgy Maninihon &amp; Zamora Streets, Brgy. Suba) - </t>
  </si>
  <si>
    <t>Purchase of Transforments &amp; Primary Metering @ New Gov't. Center</t>
  </si>
  <si>
    <t>264-005-1606-G0055</t>
  </si>
  <si>
    <t xml:space="preserve">Installation of Secondary Line Feeder @ New Gov't. Center </t>
  </si>
  <si>
    <t>266-004-1603-g0055</t>
  </si>
  <si>
    <t>Establishment of Street Lighting Facilities - 2016</t>
  </si>
  <si>
    <t>Var. Brgys.</t>
  </si>
  <si>
    <t>266-004-1607-G0056</t>
  </si>
  <si>
    <t xml:space="preserve"> Installation of Street Lightings at Brgy Proper, Villasol </t>
  </si>
  <si>
    <t>Villasol</t>
  </si>
  <si>
    <t>264-009-1607-G0553</t>
  </si>
  <si>
    <t xml:space="preserve">Construction of Day Care Centers in Nangka and Napit-an/Rehabilitation of Day Care Centers in Minaba, Narra, Purok 4 Tayawan </t>
  </si>
  <si>
    <t>Nangka, Napit-an, Minaba, Narra, Tayawan</t>
  </si>
  <si>
    <t>Consolidated                                                                  Materials delivered- 72%; rebid- 28% [CHB, plywood, and lumber]</t>
  </si>
  <si>
    <t>264-009-1607-g0548</t>
  </si>
  <si>
    <t xml:space="preserve">Improvement of CICL Center Faciltities </t>
  </si>
  <si>
    <t>Consolidated                                                         Materials delivered- 59%; for delivery- 14% [cement]  ; rebid- 27% [plywood &amp; lumber]</t>
  </si>
  <si>
    <t>264-009-1607-g0550</t>
  </si>
  <si>
    <t xml:space="preserve">Completion of Paglaum Center at Cabcabon </t>
  </si>
  <si>
    <t>Cabcabon</t>
  </si>
  <si>
    <t>264-009-1603-G0533</t>
  </si>
  <si>
    <t>Completion of Women's Multi-purpose Center</t>
  </si>
  <si>
    <t>Boyco</t>
  </si>
  <si>
    <t>264-009-1607-g0547</t>
  </si>
  <si>
    <t xml:space="preserve">Construction of Women's Detention Cell </t>
  </si>
  <si>
    <t>264-009-1603-G0538</t>
  </si>
  <si>
    <t xml:space="preserve">Construction of Women's Facilities in Evacuation Center </t>
  </si>
  <si>
    <t>264-002-1603-G0078</t>
  </si>
  <si>
    <t>Construction of Day Care Center at Brgy. Proper, Brgy,. San Miguel</t>
  </si>
  <si>
    <t>264-009-1603-G0540</t>
  </si>
  <si>
    <t>Const. of Bleachers &amp; CRs @ Existing Gyms for evacuation (Tinago, Boyco, Suba,Poblacion, Banga, Malabugas, Villareal, BNHS)</t>
  </si>
  <si>
    <t>Various Brgys</t>
  </si>
  <si>
    <t>Materials delivered- 10%;  for delivery-67%; rebid-23%</t>
  </si>
  <si>
    <t>a. Tinago</t>
  </si>
  <si>
    <t>b. Boyco</t>
  </si>
  <si>
    <t>Pending: Due to DPWH Allocation</t>
  </si>
  <si>
    <t>c. Suba</t>
  </si>
  <si>
    <t>d. Poblacion</t>
  </si>
  <si>
    <t>pending</t>
  </si>
  <si>
    <t>e. Banga</t>
  </si>
  <si>
    <t>f.  Malabugas</t>
  </si>
  <si>
    <t>g.Villareal</t>
  </si>
  <si>
    <t>h. BNHS</t>
  </si>
  <si>
    <t>264-009-1606-G0544</t>
  </si>
  <si>
    <t xml:space="preserve">Improvement of Agricultural Dev. Ctr. (ADC), Cansumalig, Phase 2 </t>
  </si>
  <si>
    <t>264-009-1604-G0541</t>
  </si>
  <si>
    <t>Const. of Comfort Rooms in 13 Evacuation Ctrs.</t>
  </si>
  <si>
    <t>Var Brgys</t>
  </si>
  <si>
    <t>Materials delivered- 45%; for delivery-29%; rebid- 26%</t>
  </si>
  <si>
    <t>a. Banga Central School</t>
  </si>
  <si>
    <t>on-going</t>
  </si>
  <si>
    <t xml:space="preserve">b. BCSTEC Elementary &amp; Highschool </t>
  </si>
  <si>
    <t>c. Malabugas Highschool</t>
  </si>
  <si>
    <t>d. Nangka Elementary School</t>
  </si>
  <si>
    <t>e. Guisocon Elementary School</t>
  </si>
  <si>
    <t>f. Atilano Cabangal Memorial Highschool</t>
  </si>
  <si>
    <t>g. Tavera Elementary School</t>
  </si>
  <si>
    <t>h. Dean Felix Gaudiel Memorial Elementary School</t>
  </si>
  <si>
    <t>i. H. Bido Jordan Elementary School</t>
  </si>
  <si>
    <t>j. Bayawan National Highschool</t>
  </si>
  <si>
    <t xml:space="preserve">k. Maninihon Elementary &amp; Highschool </t>
  </si>
  <si>
    <t>l. H. Bido Jordan Highschool School</t>
  </si>
  <si>
    <t>m. SLGTMES</t>
  </si>
  <si>
    <t>264-009-1603-G0536</t>
  </si>
  <si>
    <t xml:space="preserve">Improvement of Covered Court/Evacuation Ctr., Bry. Banga </t>
  </si>
  <si>
    <t>264-009-1603-G0535</t>
  </si>
  <si>
    <t>Const. of Evacuation Ctr., Brgy. San Roque</t>
  </si>
  <si>
    <t>San Roque</t>
  </si>
  <si>
    <t>Materials delivered-71%; for delivery-29% [def./angle bar, mesh wire &amp; plywood]</t>
  </si>
  <si>
    <t>264-009-1603-G0534</t>
  </si>
  <si>
    <t>Const. of Covered Court/Evacuation Ctr., Bry. Suba</t>
  </si>
  <si>
    <t>264-009-1608-G0557</t>
  </si>
  <si>
    <t xml:space="preserve">Const. of Multi-Purpose Bldg. for Evacuation Ctr., Brgy Villareal </t>
  </si>
  <si>
    <t xml:space="preserve">  Const. of Rain Collector at Brgy. San Isidro</t>
  </si>
  <si>
    <t>San Isidro</t>
  </si>
  <si>
    <t xml:space="preserve">  Fish Farm Development Program</t>
  </si>
  <si>
    <t>264-009-1701-G0560</t>
  </si>
  <si>
    <t xml:space="preserve">  Establishment of Youth Development Center</t>
  </si>
  <si>
    <t xml:space="preserve">  Renovation of the Integrated Business Center(IBC) Building</t>
  </si>
  <si>
    <t>264-009-1703-G0564</t>
  </si>
  <si>
    <t xml:space="preserve">Pilot Livestock Silage Stocking Project </t>
  </si>
  <si>
    <t xml:space="preserve">  LGU Counterpart for the Construction of Sports Complex</t>
  </si>
  <si>
    <t>264-009-1708-g0577</t>
  </si>
  <si>
    <t xml:space="preserve">  Establishment of Bayawan Farmers' Market in Dumaguete</t>
  </si>
  <si>
    <t>Agricultural, Fishery &amp; Forestry Equipment</t>
  </si>
  <si>
    <t xml:space="preserve">Purchase of Agricultural &amp; Forestry Equipment and Implements </t>
  </si>
  <si>
    <t>Technical &amp; Scientific equipment</t>
  </si>
  <si>
    <t xml:space="preserve">  Purchase of Digital Weighing Scale </t>
  </si>
  <si>
    <t>Roads,Highways &amp; Bridges</t>
  </si>
  <si>
    <t>266-001-1601-G0353</t>
  </si>
  <si>
    <t>Improvement of  Nangka-Narra FMR</t>
  </si>
  <si>
    <t>266-001-1603-G0362</t>
  </si>
  <si>
    <t>Improvement of  Maninihon-Cansumalig-San Isidro FMR</t>
  </si>
  <si>
    <t>266-001-1606-G0374</t>
  </si>
  <si>
    <t>Reblocking of Concrete Pavement at Villareal-Cansumalig-San Isidro FMR, Phase 3</t>
  </si>
  <si>
    <t>266-001-1603-G0364</t>
  </si>
  <si>
    <t>Reblocking of Concrete Pavement Nangka- Narra FMR</t>
  </si>
  <si>
    <t>266-001-1607-G0383</t>
  </si>
  <si>
    <t>Reblocking of Concrete Pavement with Slope Protection at Malabugas-San Roque Route</t>
  </si>
  <si>
    <t>266-001-1606-G0373</t>
  </si>
  <si>
    <t>Reblocking of Concrete Pavement with Slope Protection at Tabuan-Banay-banay Route</t>
  </si>
  <si>
    <t>266-001-1606-G0370</t>
  </si>
  <si>
    <t xml:space="preserve">Concreting of Road Approaching Upper Baican Box Culvert with Slope Protection </t>
  </si>
  <si>
    <t>266-001-1606-G0369</t>
  </si>
  <si>
    <t xml:space="preserve">Concreting of Road Approaching Nayabaan Box Culvert with Slope Protection </t>
  </si>
  <si>
    <t>266-001-1607-G0384</t>
  </si>
  <si>
    <t>Concreting of Road Approaching  Cagayon Box Culvert with Slope Protection</t>
  </si>
  <si>
    <t>266-001-1607-G0382</t>
  </si>
  <si>
    <t xml:space="preserve">Concreting of Road Approaching  Cabigohan Box Culvert with Slope Protection </t>
  </si>
  <si>
    <t>266-003-1608-G0022</t>
  </si>
  <si>
    <t xml:space="preserve">Installation of Guardrails at Kalumboyan Bridge Approaches </t>
  </si>
  <si>
    <t>266-003-1602-G0018</t>
  </si>
  <si>
    <t xml:space="preserve">Const. Tiki Footbridge, Phase 2 Brgy. Kalumboyan </t>
  </si>
  <si>
    <t>266-001-1512-G0347</t>
  </si>
  <si>
    <t>Const. of Urban Roads (Gomez to Kabankalan Road)</t>
  </si>
  <si>
    <t>City Proper</t>
  </si>
  <si>
    <t>Rehab of FMR at So. Pag-awitan, Ali-is</t>
  </si>
  <si>
    <t>266-001-1602-G0358</t>
  </si>
  <si>
    <t>Road Opening at Sitio Palasanon, Cansinacao, Guintalasan Mangharaw &amp; Guinhamogan, Brgy Cansumalig</t>
  </si>
  <si>
    <t>266-001-1602-G0355</t>
  </si>
  <si>
    <t>Road Rehabilitation at so. Camague, Brgy Dawis</t>
  </si>
  <si>
    <t>Kalamtukan</t>
  </si>
  <si>
    <t>266-001-1602-G0357</t>
  </si>
  <si>
    <t>Road surfacing at Manduao-Bucao, Brgy Manduao</t>
  </si>
  <si>
    <t>Temporarily stopped, road not yet passable.</t>
  </si>
  <si>
    <t>Minaba</t>
  </si>
  <si>
    <t>266-003-1607-G0020</t>
  </si>
  <si>
    <t xml:space="preserve">Const. of Steel Bridge Connecting So. Malampa to So. Tab-ang, Brgy Pagatban </t>
  </si>
  <si>
    <t>Pagatban</t>
  </si>
  <si>
    <t>266-001-1607-G0381</t>
  </si>
  <si>
    <t>Const. or Road from Gov't. Ctr. To sitio Buli-buli/Phase 2</t>
  </si>
  <si>
    <t>11-31-17</t>
  </si>
  <si>
    <t>266-001-1607-G0385</t>
  </si>
  <si>
    <t xml:space="preserve">  Improvement of Road Along Bayawan CIP Main Canal</t>
  </si>
  <si>
    <t>266-003-1607-G0021</t>
  </si>
  <si>
    <t xml:space="preserve">  Const. of Footbridge at Sitio Lower Baican, Brgy Villasol</t>
  </si>
  <si>
    <t>Baican, Villasol</t>
  </si>
  <si>
    <t>269-001-1612-g0043</t>
  </si>
  <si>
    <t xml:space="preserve">Rehabilitation of San Isidro Water Supply System </t>
  </si>
  <si>
    <t>264-009-1702-G0561</t>
  </si>
  <si>
    <t>Const. of Water Tank &amp; Pipeline at Tabuan Brgy Proper</t>
  </si>
  <si>
    <t>Tabuan</t>
  </si>
  <si>
    <t>269-001-1608-G0041</t>
  </si>
  <si>
    <t>Construction of Tayawan Water  System</t>
  </si>
  <si>
    <t>Temporary Stopped: RCPC for water source cannot be delivered on site due to road not passable; Consolidated: Materials delivered- 80%; rebid- 20% [RCCP, plywood &amp; lumber]</t>
  </si>
  <si>
    <t>Irrigation, Canals &amp; Laterals</t>
  </si>
  <si>
    <t>270-001-1607-G0015</t>
  </si>
  <si>
    <t xml:space="preserve">Rehabilitation of Bayawan Communal Irrigation System </t>
  </si>
  <si>
    <t>270-001-1701-G0017</t>
  </si>
  <si>
    <t xml:space="preserve">Const. of Small Scale Irrigation Project at Sitio Magsulay, Narra </t>
  </si>
  <si>
    <t>271-002-1607-G0038</t>
  </si>
  <si>
    <t>Construction of Drainage City Streets - Zamora, Teologio Sts, Subd Area</t>
  </si>
  <si>
    <t>Zamora, Teologio &amp; Subd Area</t>
  </si>
  <si>
    <t>272-002-1702-G0033</t>
  </si>
  <si>
    <t>Rehabilitation of River Bank Protection at Sitio Ebuan, Nangka</t>
  </si>
  <si>
    <t>271-001-1607-G0052</t>
  </si>
  <si>
    <t xml:space="preserve">Const. of Box Culvert in So. Candalaga, Brgy Nangka </t>
  </si>
  <si>
    <t>269-002-1607-G0032</t>
  </si>
  <si>
    <t xml:space="preserve">Construction of Spring Box at Upper Talao, Brgy San Isidro </t>
  </si>
  <si>
    <t>271-001-1706-G0057</t>
  </si>
  <si>
    <t>Const. of 1 unit Single Box Culvert Phase 1 at So, Magsakang, brgy Tayawan</t>
  </si>
  <si>
    <t>Tinago</t>
  </si>
  <si>
    <t>271-002-1607-G0036</t>
  </si>
  <si>
    <t xml:space="preserve">Const. of Drainage Canal at along Burgos St. &amp; AlongBollos St. Brgy Ubos </t>
  </si>
  <si>
    <t>272-002-1609-G0032</t>
  </si>
  <si>
    <t xml:space="preserve"> Rehabilitation of Riverbank @ Brgy. Nangka</t>
  </si>
  <si>
    <t>264-002-1711-g0081/G0082</t>
  </si>
  <si>
    <t xml:space="preserve">Establishment of Montessori-Type Early Child Care Development Centers </t>
  </si>
  <si>
    <t>264-009-1705-G0566</t>
  </si>
  <si>
    <t xml:space="preserve">Development of Danapa Eco Park </t>
  </si>
  <si>
    <t>269-002-1704-G0035</t>
  </si>
  <si>
    <t xml:space="preserve">Development of Narra Water Park </t>
  </si>
  <si>
    <t xml:space="preserve">Development of Tabuan People's Park </t>
  </si>
  <si>
    <t>264-009-1710-G0592/G0593/g0594</t>
  </si>
  <si>
    <t>Construction of Coastal Park Comfort Rooms</t>
  </si>
  <si>
    <t>264-009-1711-G0600</t>
  </si>
  <si>
    <t>Construction of Children's Playground with Facilities, Ali-is</t>
  </si>
  <si>
    <t xml:space="preserve">Ali-is </t>
  </si>
  <si>
    <t>for implementation</t>
  </si>
  <si>
    <t xml:space="preserve">Improvement of Barangay Health Center Lying-In Clinic, Brgy. Malabugas </t>
  </si>
  <si>
    <t>264-004-1711-G0033</t>
  </si>
  <si>
    <t>264-009-1712-g0609</t>
  </si>
  <si>
    <t>Construction of Covered Court and Evacuation Center, Brgy. Pagatban</t>
  </si>
  <si>
    <t>264-009-1712-g0612</t>
  </si>
  <si>
    <t>Improvement of Evacuation Center and Multi-Purpose Building, Brgy. Poblacion</t>
  </si>
  <si>
    <t>264-002-1712-g0083</t>
  </si>
  <si>
    <t xml:space="preserve">Construction of New Day Care Center at Brgy. Poblacion </t>
  </si>
  <si>
    <t>Construction of Lying-In Clinic, Brgy. San Isidro</t>
  </si>
  <si>
    <t>264-004-1712-g0035</t>
  </si>
  <si>
    <t>Improvemen of Health Center and Lying-in Clinic, Brgy.San Roque</t>
  </si>
  <si>
    <t xml:space="preserve">Improvement of Barangay Health Center, Brgy. Tinago </t>
  </si>
  <si>
    <t>264-009-1712-g0608</t>
  </si>
  <si>
    <t>Construction of Children's Playground with Facilities, Brgy. Villareal</t>
  </si>
  <si>
    <t xml:space="preserve">Villareal </t>
  </si>
  <si>
    <t>264-004-1712-g0034</t>
  </si>
  <si>
    <t>Improvement of Barangay Health Center, Brgy. San Jose</t>
  </si>
  <si>
    <t>264-004-1712-g0036</t>
  </si>
  <si>
    <t>Renovation of Barangay Health Center at Brgy. Tayawan</t>
  </si>
  <si>
    <t>264-002-1712-g0084</t>
  </si>
  <si>
    <t>Renovation of Day Care Center, Brgy. Tayawan</t>
  </si>
  <si>
    <t xml:space="preserve"> Construction of Pigpens</t>
  </si>
  <si>
    <t xml:space="preserve"> Construction of 2 Units Small Scale Rubber Processing Plant with Shed </t>
  </si>
  <si>
    <t>budget data</t>
  </si>
  <si>
    <t>Purchase of Breeding Stocks</t>
  </si>
  <si>
    <t xml:space="preserve">  Improvement of Brgy. Dawis Livestock Auction Market </t>
  </si>
  <si>
    <t>264-009-1707-G0576</t>
  </si>
  <si>
    <t xml:space="preserve"> Fabrication of Portable Batching Plant </t>
  </si>
  <si>
    <t>264-009-1705-G0567</t>
  </si>
  <si>
    <t xml:space="preserve"> Construction of CEO Multi-Purpose Building</t>
  </si>
  <si>
    <t>264-009-1706-g0569</t>
  </si>
  <si>
    <t xml:space="preserve"> Construction of Motorpool Building at Cabcabon </t>
  </si>
  <si>
    <t xml:space="preserve">Lot Acquisition </t>
  </si>
  <si>
    <t xml:space="preserve">Establishment of Livestock Auction Market </t>
  </si>
  <si>
    <t>Improvement of Public Market Water System</t>
  </si>
  <si>
    <t>266-001-1708-g0396</t>
  </si>
  <si>
    <t xml:space="preserve">Construction of Slope Protection at Narra-Duyanduyan FMR, Sito Duyan-duyan, Brgy. Narra </t>
  </si>
  <si>
    <t>271-002-1709-G0048</t>
  </si>
  <si>
    <t>Flood Control Project at Brgy. Malabugas, Phase 2</t>
  </si>
  <si>
    <t>271-002-1711-g0050</t>
  </si>
  <si>
    <t xml:space="preserve">Construction of Drainage at Cabugcabugan Creek, Brgy. Poblacion, Phase 4 </t>
  </si>
  <si>
    <t>272-002-1708-G0035</t>
  </si>
  <si>
    <t>Construction of Riverbank Protection at Camayaan Creek,Brgy. Malabugas</t>
  </si>
  <si>
    <t>Purchase of Various Agricultural Equipment</t>
  </si>
  <si>
    <t>264-009-1708-G0587</t>
  </si>
  <si>
    <t>Construction of Multi-Purpose Pavement at Brgy. Ali-is</t>
  </si>
  <si>
    <t xml:space="preserve"> Ali-is</t>
  </si>
  <si>
    <t>266-003-1708-G0025</t>
  </si>
  <si>
    <t xml:space="preserve">Construction of Flat Slab Bridge at Brgy. Proper, Banaybanay </t>
  </si>
  <si>
    <t>Improvement of FMR at Sitio Cangcawit, Banaybanay</t>
  </si>
  <si>
    <t xml:space="preserve">Improvement of Covered Court &amp; Evacuation Center, Brgy. Banga </t>
  </si>
  <si>
    <t>Outsource</t>
  </si>
  <si>
    <t>266-001-1708-g0401</t>
  </si>
  <si>
    <t>Improvement of FMR at Sitio Cansig-id,  Brgy. Banga</t>
  </si>
  <si>
    <t xml:space="preserve">Improvement of FMR from Brgy. Proper to Sitio Aya,  Brgy. Bugay </t>
  </si>
  <si>
    <t>Improvement of FMR from Brgy Proper to Sitio Canlantang,Brgy. Bugay</t>
  </si>
  <si>
    <t>264-009-1707-G0574</t>
  </si>
  <si>
    <t xml:space="preserve">Construction of Multi-Purpose Pavement at Sitio Guintalasan, Brgy. Cansumalig </t>
  </si>
  <si>
    <t xml:space="preserve">Cansumalig </t>
  </si>
  <si>
    <t>264-009-1708-g0579</t>
  </si>
  <si>
    <t xml:space="preserve">Construction of Multi-Purpose Pavement at Sitio Guinhamogan, Brgy. Cansumalig </t>
  </si>
  <si>
    <t>264-009-1708-G0582</t>
  </si>
  <si>
    <t xml:space="preserve">Construction of Multi-Purpose Pavement at Sitio Punong, Brgy. Cansumalig </t>
  </si>
  <si>
    <t>264-009-1711-g0597</t>
  </si>
  <si>
    <t>Construction of Satellite Farmers' Market, Brgy. Dawis</t>
  </si>
  <si>
    <t>264-009-1711-g0595</t>
  </si>
  <si>
    <t>Improvement of Multi-Purpose Building at Brgy. Dawis</t>
  </si>
  <si>
    <t>266-001-1708-G0394</t>
  </si>
  <si>
    <t xml:space="preserve">Improvement of FMR at Brgy. Dawis </t>
  </si>
  <si>
    <t>266-001-1708-G0405</t>
  </si>
  <si>
    <t>Improvement of Road from Barangay Proper to Kalamtukan Elementary School, Brgy. Kalamtukan</t>
  </si>
  <si>
    <t xml:space="preserve">Kalamtukan </t>
  </si>
  <si>
    <t>264-009-1708-g0583</t>
  </si>
  <si>
    <t>Construction of Multi-Purpose Pavement at Sitio Cogon, Brgy. Kalamtukan</t>
  </si>
  <si>
    <t>Improvement of FMR at Brgy. Proper, Manduao</t>
  </si>
  <si>
    <t>269-001-1708-G0047</t>
  </si>
  <si>
    <t xml:space="preserve">Construction of Water System at Proper Manduao </t>
  </si>
  <si>
    <t>264-009-1707-G0575</t>
  </si>
  <si>
    <t>Construction of Multi-Purpose Pavement at Sitio Bocaw, Manduao</t>
  </si>
  <si>
    <t>269-001-1711-g0052</t>
  </si>
  <si>
    <t xml:space="preserve">Water System Development Project at Sitio Upper Camandagan, Brgy. Maninihon </t>
  </si>
  <si>
    <t>264-009-1712-g0606</t>
  </si>
  <si>
    <t xml:space="preserve">Improvement of Multi-Purpose Gymnasium and Evacuation Center,  Brgy. Maninihon </t>
  </si>
  <si>
    <t>Improvement of FMR at Brgy. Minaba</t>
  </si>
  <si>
    <t>266-001-1708-g0402</t>
  </si>
  <si>
    <t xml:space="preserve">Improvement of FMR at Sitio Kasla, Brgy. Nangka </t>
  </si>
  <si>
    <t xml:space="preserve">Establishment of Barangay Water Refilling Station, Brgy. Nangka </t>
  </si>
  <si>
    <t>Improvement of FMR at Sitios Terong, Palongpong, Canggabi and Cadal-ugan, Brgy. Narra</t>
  </si>
  <si>
    <t>266-001-1708-g0398</t>
  </si>
  <si>
    <t xml:space="preserve">Road Opening at Brgy. Narra Proper </t>
  </si>
  <si>
    <t>Installation of Water System at Brgy. Poblacion</t>
  </si>
  <si>
    <t>Construction of Barangay Public Market, Brgy. San Jose</t>
  </si>
  <si>
    <t>Construction of Cloning Chamber at San Roque BADC</t>
  </si>
  <si>
    <t>264-009-1712-g0611</t>
  </si>
  <si>
    <t xml:space="preserve">Improvement of Covered Court for Evacuation Center, Brgy Suba </t>
  </si>
  <si>
    <t>266-003-1704-G0023</t>
  </si>
  <si>
    <t xml:space="preserve">Improvement of Flat Slab Bridge at Sitio   Magsakang, Brgy Tayawan </t>
  </si>
  <si>
    <t>266-001-1708-g0403</t>
  </si>
  <si>
    <t>Improvement of Binanigan-Guintanaan FMR, Tayawan</t>
  </si>
  <si>
    <t>266-001-1708-g0404</t>
  </si>
  <si>
    <t>Improvement of Binanigan-Napo FMR, Brgy. Tayawan</t>
  </si>
  <si>
    <t>264-009-1711-g0602</t>
  </si>
  <si>
    <t>Improvement of Multi-Purpose Building, Brgy. Tinago</t>
  </si>
  <si>
    <t>271-002-1708-G0044</t>
  </si>
  <si>
    <t xml:space="preserve">Concreting of Drainage Canal Cover Along National Highway, Brgy. Villareal </t>
  </si>
  <si>
    <t>266-003-1708-G0026</t>
  </si>
  <si>
    <t xml:space="preserve">Construction of Flat Slab Bridge Connecting Barangay Proper to Purok Malinong, Brgy. Villasol </t>
  </si>
  <si>
    <t>264-009-1708-G0586</t>
  </si>
  <si>
    <t>Construction of Multi-Purpose Pavement at Sitio Manghakayhakay, Brgy. Villasol</t>
  </si>
  <si>
    <t>269-001-1711-g0050</t>
  </si>
  <si>
    <t>Improvement/Rehabilitation of Water Systems for Various Barangays</t>
  </si>
  <si>
    <t>264-009-1706-G0570</t>
  </si>
  <si>
    <t xml:space="preserve">Installation of Water Refilling Stations at Various Barangays </t>
  </si>
  <si>
    <t>264-009-1708-g0580</t>
  </si>
  <si>
    <t xml:space="preserve">Construction of Multi-Purpose Pavement at Sitio Bolo, Brgy. Villasol </t>
  </si>
  <si>
    <t>264-009-1712-g0605</t>
  </si>
  <si>
    <t>Construction of Multi-Purpose Building in Barangay Tayawan</t>
  </si>
  <si>
    <t>Construction of Multi-Purpose Building in Barangay San Jose</t>
  </si>
  <si>
    <t>Electrification Project for Various Barangays</t>
  </si>
  <si>
    <t>271-002-1708-G0045</t>
  </si>
  <si>
    <t>Construction of Drainage Canal at Cansumalig High School</t>
  </si>
  <si>
    <t>264-009-1712-g0610</t>
  </si>
  <si>
    <t>Construction of Perimeter Fence of Multi-Purpose Building, Brgy. San Miguel</t>
  </si>
  <si>
    <t>by contract</t>
  </si>
  <si>
    <t>Improvement of Water Systems of Guintanaan Tayawan</t>
  </si>
  <si>
    <t>269-001-1708-g0046</t>
  </si>
  <si>
    <t xml:space="preserve">Improvement of Water Systems at Manduao </t>
  </si>
  <si>
    <t>Installation of Solar-Driven Water  System for Catumbalan, Minaba</t>
  </si>
  <si>
    <t>264-005-1711-g0062</t>
  </si>
  <si>
    <t xml:space="preserve">Installation of Solar-Driven Water  System for Oban-Oban, Brgy. Kalumboyan </t>
  </si>
  <si>
    <t xml:space="preserve">Installation of Solar-Driven Water  Systems for Napo, Brgy. Tayawan </t>
  </si>
  <si>
    <t>Construction of Multi-Purpose Pavement at Sitio Upper Manlubid, Ali-is</t>
  </si>
  <si>
    <t>264-009-1708-G0581</t>
  </si>
  <si>
    <t xml:space="preserve">Construction of Multi-Purpose Pavement at Inner Canabuan, Minaba </t>
  </si>
  <si>
    <t>269-001-1712-g0052</t>
  </si>
  <si>
    <t>Improvement of Water System at Sitio Pag-awitan, Brgy. Ali-is</t>
  </si>
  <si>
    <t xml:space="preserve">Rehabilitation and Improvement of Water System at Brgy. Banaybanay </t>
  </si>
  <si>
    <t>264-003-1712-g0022</t>
  </si>
  <si>
    <t>Improvement of Barangay Public Market, Brgy. Malabugas</t>
  </si>
  <si>
    <t>264-005-1711-g0063</t>
  </si>
  <si>
    <t>Installation of Electrical System in Sitio Buli-buli, Brgy. Banga</t>
  </si>
  <si>
    <t>Installation of Electrical System in Brgy. Kalamtukan</t>
  </si>
  <si>
    <t>264-005-1708-G0061</t>
  </si>
  <si>
    <t>Installation of Electrical System in Brgy. Kalumboyan</t>
  </si>
  <si>
    <t>269-001-1801-g0057</t>
  </si>
  <si>
    <t>Improvement of Water System, Brgy. San Roque</t>
  </si>
  <si>
    <t xml:space="preserve">Improvement of Water System, Brgy. Ubos </t>
  </si>
  <si>
    <t>Improvement of Water System at Brgy. Villasol</t>
  </si>
  <si>
    <t>264-009-1708-G0584</t>
  </si>
  <si>
    <t>Construction of Multi-Purpose Pavement at Sitio Ponong, Brgy. Villasol</t>
  </si>
  <si>
    <t>264-005-1708-G0059</t>
  </si>
  <si>
    <t>Installation of Electrical System at Sitio Malampa, Brgy. Pagatban</t>
  </si>
  <si>
    <t>Improvement of FMR at Brgy. Banaybanay</t>
  </si>
  <si>
    <t>264-005-1708-G0060</t>
  </si>
  <si>
    <t>Installation of Electrical System in Brgy. Malabugas</t>
  </si>
  <si>
    <t>269-001-1711-g0051</t>
  </si>
  <si>
    <t>Improvement of Canabuan Water System,  Brgy. Minaba</t>
  </si>
  <si>
    <t>266-001-1708-G0395</t>
  </si>
  <si>
    <t>Slope Protection at Barangay Proper, San Isidro</t>
  </si>
  <si>
    <t>264-009-1711-g0596</t>
  </si>
  <si>
    <t>Improvement of Barangay Multi-Purpose Hall, Brgy. Ali-is</t>
  </si>
  <si>
    <t>264-009-1708-G0585</t>
  </si>
  <si>
    <t>Construction of Multi-Purpose Pavement at Purok 2, Brgy. Kalamtukan</t>
  </si>
  <si>
    <t>266-004-1708-G0057</t>
  </si>
  <si>
    <t xml:space="preserve">Installation of Street Lights at Purok 4, Cansilong, Brgy. Malabugas </t>
  </si>
  <si>
    <t>266-001-1708-g0400</t>
  </si>
  <si>
    <t xml:space="preserve">Improvement of FMR at Sitio Napit-an, Brgy. Maninihon </t>
  </si>
  <si>
    <t>Improvement of Water System, Brgy. Minaba</t>
  </si>
  <si>
    <t>266-001-1709-G0406</t>
  </si>
  <si>
    <t xml:space="preserve">Improvement of FMR at Sitio Ondol, Brgy. Nangka </t>
  </si>
  <si>
    <t xml:space="preserve">Installation of Electrical System for Purok Ipil-Ipil, Brgy. San Roque </t>
  </si>
  <si>
    <t>266-001-1708-g0397</t>
  </si>
  <si>
    <t xml:space="preserve">Road Improvement at Brgy. Ubos </t>
  </si>
  <si>
    <t>266-001-1708-g0399</t>
  </si>
  <si>
    <t>Construction of Pathway to Banay-Banay Proper</t>
  </si>
  <si>
    <t>Banay-Banay</t>
  </si>
  <si>
    <t xml:space="preserve">Construction of Alternative Learning System (ALS) Building, Brgy. Kalumboyan </t>
  </si>
  <si>
    <t>266-001-1711-g0409</t>
  </si>
  <si>
    <t>Road Opening from National Highway to Purok 1 Pasil, Brgy. Malabugas</t>
  </si>
  <si>
    <t>269-001-1707-g0045</t>
  </si>
  <si>
    <t>Installation of Deep Well at Atilano Cabangal High School, Brgy. Nangka</t>
  </si>
  <si>
    <t>269-001-1801-g0058</t>
  </si>
  <si>
    <t>Installation of Water System at Brgy. Pagatban</t>
  </si>
  <si>
    <t>266-001-1709-G0407</t>
  </si>
  <si>
    <t>Improvement of FMR at Sitio San Ramon, Brgy. Poblacion</t>
  </si>
  <si>
    <t>269-001-1707-g0044</t>
  </si>
  <si>
    <t>Improvement of Water System at Purok Dol-Dol, Brgy. San Roque</t>
  </si>
  <si>
    <t>271-002-1708-G0043</t>
  </si>
  <si>
    <t xml:space="preserve">Construction of Concrete Covered Canals, Brgy. Tinago </t>
  </si>
  <si>
    <t>271-002-1708-G0046</t>
  </si>
  <si>
    <t xml:space="preserve">Construction of Concrete Covered Canals, Brgy. Ubos </t>
  </si>
  <si>
    <t>264-009-1712-g0607</t>
  </si>
  <si>
    <t>Improvement of Multi-Purpose Gym &amp; Evacuation Center, Brgy. San Isidro</t>
  </si>
  <si>
    <t xml:space="preserve">San Isidro </t>
  </si>
  <si>
    <t>264-009-1708-g0578</t>
  </si>
  <si>
    <t>Construction of Multi-Purpose Pavement, Brgy. Dawis</t>
  </si>
  <si>
    <t>271-002-1708-G0042</t>
  </si>
  <si>
    <t>Construction of Concrete Covered Canal, Brgy. Suba</t>
  </si>
  <si>
    <t>264-009-1712-g0604</t>
  </si>
  <si>
    <t xml:space="preserve">Construction of Multi-Purpose Building at Relocation Site, Brgy.   San Miguel </t>
  </si>
  <si>
    <t>266-001-1706-g0393</t>
  </si>
  <si>
    <t>Rehabilitation of Farm to Market Road from Sitio Bosque to Tavera, Barangay Nangka</t>
  </si>
  <si>
    <t>Construction of CICL at BADC Magsulay, Barangay Narra</t>
  </si>
  <si>
    <t>Purchase of Livestock Breeding Stocks</t>
  </si>
  <si>
    <t xml:space="preserve">Purchase of Lot(Road Right of Way for Various Road Projects) </t>
  </si>
  <si>
    <t>Const. of Livelihood Center for Women at Brgy Villasol Proper</t>
  </si>
  <si>
    <t>264-009-1710-G0591</t>
  </si>
  <si>
    <t>Construction of Multi-purpose Pavement at Sitio Kaayahan (Phase 1)</t>
  </si>
  <si>
    <t>264-009-1709-G0590</t>
  </si>
  <si>
    <t>Completion of Multi-purpose Pavement at Sitio Tangistangisan</t>
  </si>
  <si>
    <t>271-002-1709-G0049</t>
  </si>
  <si>
    <t>Construction of Concrete Covered Canal at Zamora St. Brgy Suba</t>
  </si>
  <si>
    <t>271-002-1709-G0047</t>
  </si>
  <si>
    <t>Construction of Concrete Canal Cover Along Rizat St. Brgy Tinago</t>
  </si>
  <si>
    <t>Water Supply Systems</t>
  </si>
  <si>
    <t>269-001-1709-G0049</t>
  </si>
  <si>
    <t xml:space="preserve">  Development of Water System at Sitio Tavera, Nangka</t>
  </si>
  <si>
    <t>Parks, Plazas &amp; Monuments</t>
  </si>
  <si>
    <t xml:space="preserve">  Improvement of Sports Center and Children's Playground, Boulevard</t>
  </si>
  <si>
    <t>School Buildings</t>
  </si>
  <si>
    <t>264-009-1709-g0589/264-002-1711-g0080/81/82</t>
  </si>
  <si>
    <t xml:space="preserve">  Establishment of Early Child Development Center</t>
  </si>
  <si>
    <t>Construction of Workshop Area for Bayawan City Technology &amp; Livelihood Development Center (BCTLDC)</t>
  </si>
  <si>
    <t xml:space="preserve">     Furniture &amp; Fixtures</t>
  </si>
  <si>
    <t xml:space="preserve">        3 units Exhaust Fan</t>
  </si>
  <si>
    <t xml:space="preserve">        3 units Industrial Fan</t>
  </si>
  <si>
    <t xml:space="preserve">        3 units White Board  (4x8x3/4)</t>
  </si>
  <si>
    <t xml:space="preserve">     Machinery</t>
  </si>
  <si>
    <t xml:space="preserve">        18 units Arc Welding Machine AC/DC &amp; Acc</t>
  </si>
  <si>
    <t xml:space="preserve">     Communication Equipment</t>
  </si>
  <si>
    <t xml:space="preserve">        1 unit LCD projector</t>
  </si>
  <si>
    <t xml:space="preserve">     Disaster Response &amp; Rescue Equipment</t>
  </si>
  <si>
    <t xml:space="preserve">        4 units Fire Extinguishers</t>
  </si>
  <si>
    <t xml:space="preserve">     Military, Police &amp; Security Equipment</t>
  </si>
  <si>
    <t xml:space="preserve">        1 Set Security Equipment Access Control (CCTV)</t>
  </si>
  <si>
    <t xml:space="preserve">     Other Machinery &amp; Equipment</t>
  </si>
  <si>
    <t xml:space="preserve">        6 units Work Bench w/ Bench Vice on 4 Corners</t>
  </si>
  <si>
    <t xml:space="preserve">        25 sets Combination Spanner (6mm to 24 mm)</t>
  </si>
  <si>
    <t xml:space="preserve">        12 units Blow Torch</t>
  </si>
  <si>
    <t xml:space="preserve">        12 units Clamp on Meter</t>
  </si>
  <si>
    <t xml:space="preserve">        6 units Portable Electric Drill</t>
  </si>
  <si>
    <t xml:space="preserve">        6 units Portable Planer</t>
  </si>
  <si>
    <t xml:space="preserve">        6 units Portable Circular Saw</t>
  </si>
  <si>
    <t xml:space="preserve">        25 pcs Welding Positioners</t>
  </si>
  <si>
    <t xml:space="preserve">        6 units Electrode Oven</t>
  </si>
  <si>
    <t xml:space="preserve">        25 units Portable Disc Grinder</t>
  </si>
  <si>
    <t xml:space="preserve">        6 units Pipe Threader 1/2-2"</t>
  </si>
  <si>
    <t xml:space="preserve">        6 units Pipe Bender</t>
  </si>
  <si>
    <t xml:space="preserve">        6 units Heat Gun 1200 watts</t>
  </si>
  <si>
    <t xml:space="preserve">        6 units Bolt Cutter</t>
  </si>
  <si>
    <t xml:space="preserve">        12 pcs Box Wrench</t>
  </si>
  <si>
    <t xml:space="preserve">        12 pcs Wire Splicer</t>
  </si>
  <si>
    <t xml:space="preserve">        12 pcs Wire Stripper</t>
  </si>
  <si>
    <t xml:space="preserve">        12 units Electric Drill</t>
  </si>
  <si>
    <t xml:space="preserve">        12 units Portable Grinder</t>
  </si>
  <si>
    <t xml:space="preserve">        6 units Pipe Cutter (1/2"-1")</t>
  </si>
  <si>
    <t xml:space="preserve">        3 units Manual Pipe Threader (1/2", 3/4", 1")</t>
  </si>
  <si>
    <t xml:space="preserve">        3 units Fusion Machine (20mm-32mm)</t>
  </si>
  <si>
    <t xml:space="preserve">        4 units Electric Grinder (4")</t>
  </si>
  <si>
    <t xml:space="preserve">        12 units Angle Grinder</t>
  </si>
  <si>
    <t xml:space="preserve">        2 units Labelling Machine</t>
  </si>
  <si>
    <t xml:space="preserve">        6 units Insulation Resistance Tester</t>
  </si>
  <si>
    <t xml:space="preserve">        6 units Earth Resistance Tester</t>
  </si>
  <si>
    <t xml:space="preserve">        4 units Pedestal/Bench Grinding Machine</t>
  </si>
  <si>
    <t xml:space="preserve">        25 pcs Electrician Pliers</t>
  </si>
  <si>
    <t xml:space="preserve">    Other Property, Plant &amp; Equipment</t>
  </si>
  <si>
    <t xml:space="preserve">        3 units Wheelbarrow</t>
  </si>
  <si>
    <t xml:space="preserve">        6 sets Oxy-Acetylene/Oxy-LPG Cutting Outfit</t>
  </si>
  <si>
    <t xml:space="preserve">        6 units Plastic Drum (200 liters)</t>
  </si>
  <si>
    <t>Power Supply System</t>
  </si>
  <si>
    <t xml:space="preserve">   Purchase of 50 KVA Transformer for BCTLDC</t>
  </si>
  <si>
    <t>Hospital and Health Centers</t>
  </si>
  <si>
    <t xml:space="preserve">   Construction of City Health Office Building</t>
  </si>
  <si>
    <t xml:space="preserve">  Improvement of Cabatangan-Tavera Water System</t>
  </si>
  <si>
    <t>TOTAL EDF CONTINUING APPROPRIATION</t>
  </si>
  <si>
    <t>TOTAL EDF - CURRENT &amp; CONTINUING APPROPRIATION</t>
  </si>
  <si>
    <t>CORAZON P. LIRAZAN, CPA</t>
  </si>
  <si>
    <t>HON. PRYDE HENRY A. TEVES</t>
  </si>
  <si>
    <t>City Accountant</t>
  </si>
  <si>
    <t>City Mayor</t>
  </si>
  <si>
    <t>10710020-001-0095</t>
  </si>
  <si>
    <t>10710020-001-0112</t>
  </si>
  <si>
    <t>10710020-001-0094</t>
  </si>
  <si>
    <t>10710020-001-0098</t>
  </si>
  <si>
    <t>10710020-001-0093</t>
  </si>
  <si>
    <t>10710020-001-0091</t>
  </si>
  <si>
    <t>10710020-001-0096</t>
  </si>
  <si>
    <t>10710020-006-0016</t>
  </si>
  <si>
    <t>10710020-001-0097</t>
  </si>
  <si>
    <t>10710020-001-0092</t>
  </si>
  <si>
    <t>10710020-001-0086</t>
  </si>
  <si>
    <t>10710020-001-0088</t>
  </si>
  <si>
    <t>10710020-001-0087</t>
  </si>
  <si>
    <t>10710020-001-0090</t>
  </si>
  <si>
    <t>10710020-001-0105</t>
  </si>
  <si>
    <t>10710020-001-0103</t>
  </si>
  <si>
    <t>10710020-001-0104</t>
  </si>
  <si>
    <t>10710020-001-0102</t>
  </si>
  <si>
    <t>10710020-001-0099</t>
  </si>
  <si>
    <t>10710020-006-0020</t>
  </si>
  <si>
    <t>10710020-001-0107</t>
  </si>
  <si>
    <t>10710020-001-0089</t>
  </si>
  <si>
    <t>10710020-001-0100</t>
  </si>
  <si>
    <t>10710020-001-0101</t>
  </si>
  <si>
    <t>10710020-001-0108</t>
  </si>
  <si>
    <t>10710020-001-0110</t>
  </si>
  <si>
    <t>10710020-001-0111</t>
  </si>
  <si>
    <t>10710020-001-0109</t>
  </si>
  <si>
    <t>10710020-007-0026</t>
  </si>
  <si>
    <t>10710020-004-0017</t>
  </si>
  <si>
    <t>10710020-007-0025</t>
  </si>
  <si>
    <t>10710020-003-0007</t>
  </si>
  <si>
    <t>10710020-003-0008</t>
  </si>
  <si>
    <t>10710020-003-0009</t>
  </si>
  <si>
    <t>10710020-003-0010</t>
  </si>
  <si>
    <t>10710020-002-0057</t>
  </si>
  <si>
    <t>10710020-002-0056</t>
  </si>
  <si>
    <t>10710020-001-0113</t>
  </si>
  <si>
    <t>10710020-009-0001</t>
  </si>
  <si>
    <t>10710030-002-0021</t>
  </si>
  <si>
    <t>10710030-002-0022</t>
  </si>
  <si>
    <t>10710030-002-0023</t>
  </si>
  <si>
    <t>10710020-002-0075</t>
  </si>
  <si>
    <t>10710020-002-0076</t>
  </si>
  <si>
    <t>10710020-002-0077</t>
  </si>
  <si>
    <t>10710020-002-0078</t>
  </si>
  <si>
    <t>10710020-002-0079</t>
  </si>
  <si>
    <t>10710030-030-0138</t>
  </si>
  <si>
    <t>10710030-030-0146</t>
  </si>
  <si>
    <t>10710030-030-0150</t>
  </si>
  <si>
    <t>10710030-030-0144</t>
  </si>
  <si>
    <t>10710030-002-0024</t>
  </si>
  <si>
    <t>10710030-030-0147</t>
  </si>
  <si>
    <t>10710030-030-0155</t>
  </si>
  <si>
    <t>10710010-002-0005</t>
  </si>
  <si>
    <t>10710030-030-0145</t>
  </si>
  <si>
    <t>10710030-030-0137</t>
  </si>
  <si>
    <t>10710030-030-0153</t>
  </si>
  <si>
    <t>10710030-030-0149</t>
  </si>
  <si>
    <t>10710030-030-0159</t>
  </si>
  <si>
    <t>10710030-030-0152</t>
  </si>
  <si>
    <t>10710030-030-0161</t>
  </si>
  <si>
    <t>10710030-030-0160</t>
  </si>
  <si>
    <t>10710030-030-0151</t>
  </si>
  <si>
    <t>ngas 2</t>
  </si>
  <si>
    <t>10710020-006-0003</t>
  </si>
  <si>
    <t>10710030-005-0002</t>
  </si>
  <si>
    <t>10710030-030-0025</t>
  </si>
  <si>
    <t>10710030-003-0001</t>
  </si>
  <si>
    <t>10710030-006-0010</t>
  </si>
  <si>
    <t>10710030-002-0010</t>
  </si>
  <si>
    <t>10710030-030-0082</t>
  </si>
  <si>
    <t>10710030-030-0067</t>
  </si>
  <si>
    <t>10710030-030-0079</t>
  </si>
  <si>
    <t>10710030-030-0074</t>
  </si>
  <si>
    <t>10710030-030-0073</t>
  </si>
  <si>
    <t>10710030-030-0069</t>
  </si>
  <si>
    <t>10710030-030-0076</t>
  </si>
  <si>
    <t>10710020-001-0044</t>
  </si>
  <si>
    <t>10710020-001-0064</t>
  </si>
  <si>
    <t>10710020-030-0001</t>
  </si>
  <si>
    <t>10710020-001-0035</t>
  </si>
  <si>
    <t>10710020-001-0036</t>
  </si>
  <si>
    <t>10710020-001-0025</t>
  </si>
  <si>
    <t>10710020-006-0010</t>
  </si>
  <si>
    <t>10710020-002-0042</t>
  </si>
  <si>
    <t>10710020-002-0039</t>
  </si>
  <si>
    <t>10710030-030-0086</t>
  </si>
  <si>
    <t>10710020-003-0005</t>
  </si>
  <si>
    <t>10710020-005-0008</t>
  </si>
  <si>
    <t>10710020-004-0016</t>
  </si>
  <si>
    <t>10710020-005-0007</t>
  </si>
  <si>
    <t>10710010-001-0003</t>
  </si>
  <si>
    <t>10710020-030-0003</t>
  </si>
  <si>
    <t>10710030-030-0132</t>
  </si>
  <si>
    <t>10710030-030-0135</t>
  </si>
  <si>
    <t>10710030-002-0019</t>
  </si>
  <si>
    <t>10710030-003-0006</t>
  </si>
  <si>
    <t>10710030-030-0131</t>
  </si>
  <si>
    <t>10710030-003-0005</t>
  </si>
  <si>
    <t>10710030-003-0007</t>
  </si>
  <si>
    <t>10710030-002-0020</t>
  </si>
  <si>
    <t>10710030-001-0004</t>
  </si>
  <si>
    <t>10710030-030-0089</t>
  </si>
  <si>
    <t>10710020-008-0006</t>
  </si>
  <si>
    <t>10710020-007-0022</t>
  </si>
  <si>
    <t>10710020-005-0010</t>
  </si>
  <si>
    <t>10710020-006-0012</t>
  </si>
  <si>
    <t>10710030-030-0090</t>
  </si>
  <si>
    <t>10710030-030-0094</t>
  </si>
  <si>
    <t>10710020-001-0073</t>
  </si>
  <si>
    <t>10710020-006-0013</t>
  </si>
  <si>
    <t>10710020-001-0075</t>
  </si>
  <si>
    <t>10710020-001-0074</t>
  </si>
  <si>
    <t>10710020-007-0017</t>
  </si>
  <si>
    <t>10710020-006-0014</t>
  </si>
  <si>
    <t>10710030-030-0101</t>
  </si>
  <si>
    <t>10710020-002-0053</t>
  </si>
  <si>
    <t>10710020-002-0052</t>
  </si>
  <si>
    <t>10710020-002-0048</t>
  </si>
  <si>
    <t>10710030-006-0015</t>
  </si>
  <si>
    <t>10710030-030-0096</t>
  </si>
  <si>
    <t>10710030-006-0016</t>
  </si>
  <si>
    <t>10710030-006-0014</t>
  </si>
  <si>
    <t>10710030-030-0099</t>
  </si>
  <si>
    <t>10710030-006-0012</t>
  </si>
  <si>
    <t>10710020-001-0081</t>
  </si>
  <si>
    <t>10710030-030-0100</t>
  </si>
  <si>
    <t>10710020-001-0072</t>
  </si>
  <si>
    <t>10710020-001-0083</t>
  </si>
  <si>
    <t>10710020-001-0078</t>
  </si>
  <si>
    <t>10710020-001-0085</t>
  </si>
  <si>
    <t>10710020-002-0050</t>
  </si>
  <si>
    <t>10710020-001-0084</t>
  </si>
  <si>
    <t>10710020-002-0047</t>
  </si>
  <si>
    <t>10710030-030-0093</t>
  </si>
  <si>
    <t>10710030-030-0104</t>
  </si>
  <si>
    <t>10710020-001-0039</t>
  </si>
  <si>
    <t>10710010-002-0003</t>
  </si>
  <si>
    <t>10710030-030-0078</t>
  </si>
  <si>
    <t>10710030-006-0009</t>
  </si>
  <si>
    <t>10710020-002-0037</t>
  </si>
  <si>
    <t>10710020-001-0040</t>
  </si>
  <si>
    <t>10710020-001-0013</t>
  </si>
  <si>
    <t>10710030-030-0058</t>
  </si>
  <si>
    <t>10710030-030-0071</t>
  </si>
  <si>
    <t>10710030-030-0084</t>
  </si>
  <si>
    <t>10710020-001-0033</t>
  </si>
  <si>
    <t>10710020-002-0041</t>
  </si>
  <si>
    <t>10710030-030-0088</t>
  </si>
  <si>
    <t>10710020-001-0115</t>
  </si>
  <si>
    <t>10710020-001-0114</t>
  </si>
  <si>
    <t>10710030-030-0134</t>
  </si>
  <si>
    <t>10710010-002-0004</t>
  </si>
  <si>
    <t>10710020-002-0046</t>
  </si>
  <si>
    <t>10710030-030-0095</t>
  </si>
  <si>
    <t>10710030-004-0004</t>
  </si>
  <si>
    <t>10710020-002-0054</t>
  </si>
  <si>
    <t>10710020-002-0051</t>
  </si>
  <si>
    <t>10710030-030-0097</t>
  </si>
  <si>
    <t>10710020-001-0082</t>
  </si>
  <si>
    <t>10710020-002-0081</t>
  </si>
  <si>
    <t>10710020-001-0070</t>
  </si>
  <si>
    <t>10710030-030-0103</t>
  </si>
  <si>
    <t>10710020-002-0082</t>
  </si>
  <si>
    <t>10710030-002-0018</t>
  </si>
  <si>
    <t>10710020-002-0083</t>
  </si>
  <si>
    <t>Purchase of Lot for Agricultural Research Center</t>
  </si>
  <si>
    <t>Establishment of Agricultural Research Center</t>
  </si>
  <si>
    <t>Improvement of Bugay-San Jose-Manduao FMR</t>
  </si>
  <si>
    <t>Site-Napit-an, Brgy. Maninihon; TD No. 2016-04-0013-02364;</t>
  </si>
  <si>
    <t>10701010-001-0129</t>
  </si>
  <si>
    <t xml:space="preserve">Pending: Declared site has no water source; Materials completely delivered </t>
  </si>
  <si>
    <t>On-Going</t>
  </si>
  <si>
    <t>For Implementation</t>
  </si>
  <si>
    <t>Pending: Road not yet passable</t>
  </si>
  <si>
    <t>Contract: For Implementation</t>
  </si>
  <si>
    <t>100% Completed as per POW: Materials delivered- 75%; cancelled- 25%(rectangular tube, CHB, plywood, floor/wall tiles, blind rivets, drill bits, electrical materials &amp; steel plate - for re-P.R. (100-17-01-023 - delivered-100%)]</t>
  </si>
  <si>
    <t>On-Going: Contract</t>
  </si>
  <si>
    <t>Physically Completed: Consolidated Materials delivered- 82%; rebid- 18%; [lumber &amp; plywood]</t>
  </si>
  <si>
    <t>On-Going: Materials Completely Delivered</t>
  </si>
  <si>
    <t xml:space="preserve">Physically Completed: Consolidated Materials delivered- 84%; rebid- 16% [plywood &amp; lumber]       </t>
  </si>
  <si>
    <t>Pending: Awaits Consultation( BMAKBI, Eldie Tinapao);  Materials Delivered - 90%; For delivery - 5%: re-ad - 5%</t>
  </si>
  <si>
    <t>Temporary stopped: Road not yet passable</t>
  </si>
  <si>
    <t>Pending: Due to transfer of site location and Barangay &amp; SP resolution on process</t>
  </si>
  <si>
    <t>10710030-030-0049</t>
  </si>
  <si>
    <t>Physically Completed, per SAAOB</t>
  </si>
  <si>
    <t>Concreting of Road Approaching Lapay Box Culvert with Slope Protection, Dawis</t>
  </si>
  <si>
    <t>Concreting of Road Approaching Candalaga Box Culvert with Slope Protection, Nangka</t>
  </si>
  <si>
    <t>Concreting of Road Approaching Pusi-on Box Culvert with Slope Protection, Maninihon</t>
  </si>
  <si>
    <t>Concreting of Road Approaching Camandagan Box Culvert with Slope Protection, Maninihon</t>
  </si>
  <si>
    <t>Concreting of Road Approaching Balao Box Culvert with Slope Protection, San Miguel</t>
  </si>
  <si>
    <t>Concreting of Road Approaching Magsakang Box Culvert with  Slope Protection, Tayawan</t>
  </si>
  <si>
    <t>Concreting of Road Approaching Pamuat Box Culvert with Slope Protection, San Isidro</t>
  </si>
  <si>
    <t>Concreting of Road Approaching Binanigan Box Culvert with Slope Protection, Tayawan</t>
  </si>
  <si>
    <t>Concreting of Road from Sitio Balastro to Sitio Candulion to Pulangyuta, Barangay Kalamtukan</t>
  </si>
  <si>
    <t>Concreting of Road from Highway Intersection to Minaba Elem. School, Brgy. Minaba</t>
  </si>
  <si>
    <t>Concreting of FMR from National Highway to Sitio Lapacon, Brgy. Pagatban</t>
  </si>
  <si>
    <t>Road Surfacing from Barangay Proper to Sitio Gawgaw to Sitio Aya, Brgy. Bugay</t>
  </si>
  <si>
    <t>Road Surfacing from Barangay Proper to Sitio Mambuy-og to Sitio Canlantang, Brgy. Bugay</t>
  </si>
  <si>
    <t>Construction of Drainage Canal from Upper Napit-an to Lower  Napit-an, Brgy. Maninihon</t>
  </si>
  <si>
    <t>Construction of Small Scale Irrigation Projects (SSIP):</t>
  </si>
  <si>
    <t>Improvement of Barangay Health Center &amp; Lying-In Clinic, Brgy. Malabugas</t>
  </si>
  <si>
    <t>Construction of Rainwater Harvesting Systems for Nurseries:</t>
  </si>
  <si>
    <t>Construction of Feeding Center at Damig Elementary School, Brgy. Kalamtukan</t>
  </si>
  <si>
    <t>Construction of Concrete Perimeter Fence of Covered Court and Evacuation Center, Brgy. Pagatban</t>
  </si>
  <si>
    <t>Major Repair of Narra Barangay Agricultural Development Center (BADC)</t>
  </si>
  <si>
    <t>Major Repair of Manduao Barangay Agricultural Development Center (BADC)</t>
  </si>
  <si>
    <t>Establishment of Early Child Care Dev't Centers:</t>
  </si>
  <si>
    <t>Purchase of Workshop Tools and Equipment for BCTLDC:</t>
  </si>
  <si>
    <t xml:space="preserve">        4 units White Board with Movable Stand</t>
  </si>
  <si>
    <t xml:space="preserve">        10 units Panel Board with 70 amp main &amp; 4</t>
  </si>
  <si>
    <t>On-Going: Materials delivered-90% for delivery-10%</t>
  </si>
  <si>
    <t>Physically Completed: Materials delivered- 99%; for delivery-1% [marine plywood &amp; round washer]</t>
  </si>
  <si>
    <t>Temporarily Stopped: No  Heavy Equipment available</t>
  </si>
  <si>
    <t>10710030-003-0008</t>
  </si>
  <si>
    <t>10710020-001-0032</t>
  </si>
  <si>
    <t>Temporarily stopped: Road not yet passable</t>
  </si>
  <si>
    <t>10710030-005-0001</t>
  </si>
  <si>
    <t>10710030-030-0148</t>
  </si>
  <si>
    <t>10710030-003-0009</t>
  </si>
  <si>
    <t>10710030-006-0018</t>
  </si>
  <si>
    <t>10710020-002-0086</t>
  </si>
  <si>
    <t>*10710020-002-0045</t>
  </si>
  <si>
    <t>*10710020-007-0016</t>
  </si>
  <si>
    <t>*10710020-007-0019</t>
  </si>
  <si>
    <t>*10710030-030-0092</t>
  </si>
  <si>
    <t>*10710020-007-0015</t>
  </si>
  <si>
    <t>*10710020-007-0020</t>
  </si>
  <si>
    <t>*10710020-007-0021</t>
  </si>
  <si>
    <t>*10710020-030-0002</t>
  </si>
  <si>
    <t>*10710020-001-0077</t>
  </si>
  <si>
    <t>*10710020-001-0071</t>
  </si>
  <si>
    <t>*10710020-001-0080</t>
  </si>
  <si>
    <t>*10710030-006-0013</t>
  </si>
  <si>
    <t>*10710020-007-0018</t>
  </si>
  <si>
    <t>*10710030-030-0098</t>
  </si>
  <si>
    <t>*10710020-001-0079</t>
  </si>
  <si>
    <t>*10710020-001-0076</t>
  </si>
  <si>
    <t>*10710030-030-0091</t>
  </si>
  <si>
    <t>*10710030-030-0128/0129/0130</t>
  </si>
  <si>
    <t>*10710020-007-0011</t>
  </si>
  <si>
    <t>*10710020-004-0011</t>
  </si>
  <si>
    <t>*10710020-007-0010</t>
  </si>
  <si>
    <t>*10710020-003-0004</t>
  </si>
  <si>
    <t>*10710030-030-0085</t>
  </si>
  <si>
    <t>*10710020-001-0060</t>
  </si>
  <si>
    <t>*10710020-006-0009</t>
  </si>
  <si>
    <t>*10710020-006-0008</t>
  </si>
  <si>
    <t>*10710020-001-0061</t>
  </si>
  <si>
    <t>*10710020-001-0063</t>
  </si>
  <si>
    <t>*10710020-001-0048</t>
  </si>
  <si>
    <t>*10710020-001-0049</t>
  </si>
  <si>
    <t>*10710020-001-0052</t>
  </si>
  <si>
    <t>*10710020-001-0062</t>
  </si>
  <si>
    <t>*10710020-001-0043</t>
  </si>
  <si>
    <t>*10710020-001-0053</t>
  </si>
  <si>
    <t>*10710020-001-0041</t>
  </si>
  <si>
    <t>*10710020-001-0031</t>
  </si>
  <si>
    <t>*10710020-002-0043</t>
  </si>
  <si>
    <t>*10710030-030-0070</t>
  </si>
  <si>
    <t>*10710030-030-0072</t>
  </si>
  <si>
    <t>*10710030-002-0009</t>
  </si>
  <si>
    <t>*10710030-030-0081</t>
  </si>
  <si>
    <t>*10710020-001-0065</t>
  </si>
  <si>
    <t>*264-005-1606-G0056</t>
  </si>
  <si>
    <t>*10710020-001-0021</t>
  </si>
  <si>
    <t>*10710020-001-0022</t>
  </si>
  <si>
    <t>*10710020-001-0017</t>
  </si>
  <si>
    <t>*10710020-001-0016</t>
  </si>
  <si>
    <t>*10710020-001-0019</t>
  </si>
  <si>
    <t>*10710030-030-0059</t>
  </si>
  <si>
    <t>*10710020-002-0025</t>
  </si>
  <si>
    <t>*10710030-030-0031</t>
  </si>
  <si>
    <t>*10710020-001-0011</t>
  </si>
  <si>
    <t>*10710020-007-0002</t>
  </si>
  <si>
    <t>*10710020-002-0036</t>
  </si>
  <si>
    <t>*10710030-030-0024</t>
  </si>
  <si>
    <t>*10710030-030-0021</t>
  </si>
  <si>
    <t>*10710030-030-0023</t>
  </si>
  <si>
    <t>Physically Completed, For COC issuance</t>
  </si>
  <si>
    <t>Concreting of Urban Roads with Drainage System (GomeZ St.)</t>
  </si>
  <si>
    <t>Construction of Multi-Purpose Center for Senior Citizens, Brgy. Villasol</t>
  </si>
  <si>
    <t>Improvement of Barangay Health Center &amp; Lying-in Clinic, Brgy. Manduao</t>
  </si>
  <si>
    <t>Pending: Lack of Heavy Equipment; For re-bid schedule</t>
  </si>
  <si>
    <t>For Implementation: Materials delivered- 83%; for delivery- 14%; re-bid- 3%</t>
  </si>
  <si>
    <t>Pending: Road not yet passable; Materials delivered- 83%; for delivery- 14%; re-bid- 3%</t>
  </si>
  <si>
    <t>Pending: Road not yet passable; Materials delivered- 83%; for delivery- 17%</t>
  </si>
  <si>
    <t>C/o GSO: Materials delivered- 85%; for delivery- 15%</t>
  </si>
  <si>
    <t>for implementation: Materials delivered- 83%; for delivery-13%: re-ad - 4%</t>
  </si>
  <si>
    <t>for implementation: Materials delivered- 80%; for delivery- 15%; re-bid- 5%</t>
  </si>
  <si>
    <t>for implementation: Materials delivered- 72%; for delivery- 14%; re-bid- 14%</t>
  </si>
  <si>
    <t>For Implementation: Materials delivered- 81%; for delivery- 19%</t>
  </si>
  <si>
    <t>For Implementation: Materials for delivery- 66%; re-ad- 34%</t>
  </si>
  <si>
    <t>For Implementation: Materials delivered- 55%; re-bid- 45%</t>
  </si>
  <si>
    <t>For Implementation: Materials delivered- 82%; partial delivery - 4%; for delivery- 7%; re-bid- 7%</t>
  </si>
  <si>
    <t>C/O GSO; Materials delivered- 85%; for delivery- 15%</t>
  </si>
  <si>
    <t>C/o GSO: Materials delivered- 100%</t>
  </si>
  <si>
    <t>On-Going: Materials delivered- 77%; for delivery- 7%; re-bid- 16%</t>
  </si>
  <si>
    <t>For Implementation: Materials delivered- 77%; for delivery- 7%; re-bid- 16%</t>
  </si>
  <si>
    <t>For Implementation: Materials delivered - 98%; cancelled - 2%</t>
  </si>
  <si>
    <t>C/O GSO; Materials delivered- 90%; for delivery- 9%; re-bid- 1%</t>
  </si>
  <si>
    <t>C/O GSO; Materials delivered- 98%; re-bid- 2%</t>
  </si>
  <si>
    <t>C/O GSO; Materials delivered- 96%; for delivery- 4%</t>
  </si>
  <si>
    <t>Pending: : Due to sub-standard materials delivered; Materials delivered- 3%; for Delivery- 97% (Fiber Glass septic Tank)</t>
  </si>
  <si>
    <t>For Implementation: Materials delivered-90%; rebid-10% [g.i. pipe, balast &amp; switch</t>
  </si>
  <si>
    <t xml:space="preserve">Consolidated Materials delivered, 82%; rebid- 18% [CHB, lumber &amp; plywood]                     </t>
  </si>
  <si>
    <t>For Implementation: Materials delivered-96%; rebid- 4% [lumber]</t>
  </si>
  <si>
    <t>For Implementation: Delivered - 96%: re-ad - 4%</t>
  </si>
  <si>
    <t>Pending: No available H.E. and Road not yet passable; Materials Completely Delivered</t>
  </si>
  <si>
    <t xml:space="preserve">For Implementation: Consolidated Materials delivered- 100%             </t>
  </si>
  <si>
    <t>For Implementation: Materials delivered-92%; cancelled- 8% [g.i. pipe/ niple/ bell reducer; 100-17-11-039 g.i. pipe - for delivery]</t>
  </si>
  <si>
    <t xml:space="preserve">Temporarily Stopped: Road not yet passable;  Consolidated Materials delivered- 89%;  rebid- 8% [plywood &amp; lumber]; cancelled-3% [mesh wire]               </t>
  </si>
  <si>
    <t>Physically Completed: Materials delivered- 100% (PR # 100-18-04-084)</t>
  </si>
  <si>
    <t>10710030-002-0011</t>
  </si>
  <si>
    <t>a. Establishment of Montessori-Type Early Child Care Development Centers Phase 2</t>
  </si>
  <si>
    <t>Brgy. Boyco</t>
  </si>
  <si>
    <t>Temporarily Stopped: Non Availability of Materials,  Materials delivered- 79%;for delivery- 1%; re-bid- 20%</t>
  </si>
  <si>
    <t>10710030-002-0014</t>
  </si>
  <si>
    <t>b. Establishment of Montessori-Type Early Child Care Development Centers</t>
  </si>
  <si>
    <t>Brgy. Poblacion, Bayawan City</t>
  </si>
  <si>
    <t>Physically Completed: Materials delivered- 86%; for delivery-2%; re-bid- 12%</t>
  </si>
  <si>
    <t>For Implementation; Amount is Obligation per SAAOB</t>
  </si>
  <si>
    <t>For Implementation: Delivered - 88%: for delivery: 8%; re-ad: 4%</t>
  </si>
  <si>
    <t>For Implementation: Delivered - 100%</t>
  </si>
  <si>
    <t>For Implementation: Materials Delivered - 100%</t>
  </si>
  <si>
    <t>For Implementation: Delivered - 82%; Partial delivery = 9%: re-ad = 9%</t>
  </si>
  <si>
    <t>For Implementation: Delivered - 83%; re-ad: 17%</t>
  </si>
  <si>
    <t>for implementation: Delivered 100%</t>
  </si>
  <si>
    <t>For Implementation: Delivered = 80%: re-ad: 20%</t>
  </si>
  <si>
    <t>Purchase of water meter; Materials Completely Delivered; Obligation per SAAOB</t>
  </si>
  <si>
    <t>For Implementation: Delivered = 100%; Obligation per SAAOB</t>
  </si>
  <si>
    <t>Pending: Security lights not yet deliverd; Delivered - 87%: re-ad - 13%</t>
  </si>
  <si>
    <t>For Implementation, Materials Delivered</t>
  </si>
  <si>
    <t>For Implementation: Delivered: 100%; Obligation per SAAOb</t>
  </si>
  <si>
    <t>for implementation: Delivered = 100%</t>
  </si>
  <si>
    <t>Pending: Road not yet passable; Delivered - 86%; Partial delivery - 7%: re-ad - 7%</t>
  </si>
  <si>
    <t>For Implementation: Delivered = 83%: re-ad = 17%</t>
  </si>
  <si>
    <t>for implementation: Delivered = 90%: re-ad: 10%</t>
  </si>
  <si>
    <t>No ROW; Materials delivered - 100%</t>
  </si>
  <si>
    <t>Pending: re-PR due to magsaysay type deepwell not available anymore in the market; Delivered - 31%; For delivery - 4%: cancelled- 18%; re-ad - 47% (100-18-10-041 - submersible pump - for delivery)</t>
  </si>
  <si>
    <t>Pending: Materials delivered - 93%; for delivery - 7%</t>
  </si>
  <si>
    <t>Materials delivered- 97%; partial delivery - 3%</t>
  </si>
  <si>
    <t>Pending: Road not yet passable; Re-Appropriated to SB # 17, 2017</t>
  </si>
  <si>
    <t>Bayawan Creek, Dawis</t>
  </si>
  <si>
    <t xml:space="preserve"> Manduao</t>
  </si>
  <si>
    <t>Mantapi, Nangka</t>
  </si>
  <si>
    <t>20% ECONOMIC DEVELOPMENT FUND - CURRENT APPROPRIATION</t>
  </si>
  <si>
    <t>20% ECONOMIC DEVELOPMENT FUND - CONTINUING APPROPRIATION</t>
  </si>
  <si>
    <t>Physically completed</t>
  </si>
  <si>
    <t>*10710030-004-0005</t>
  </si>
  <si>
    <t>As of March 31, 2019</t>
  </si>
  <si>
    <t>Land</t>
  </si>
  <si>
    <t>Lot Acquisition for Dita Relocation</t>
  </si>
  <si>
    <t>Lot Acquisition for Road Right of Way (Villreal)</t>
  </si>
  <si>
    <t>Lot Acquisition for Agricultural Development Center (Tan-ayan)</t>
  </si>
  <si>
    <t>Road Networks</t>
  </si>
  <si>
    <t>Wayang Access Road Development</t>
  </si>
  <si>
    <t>Construction of Ondol-Napit-an FMR</t>
  </si>
  <si>
    <t>Improvement of Road Leading to Danapa Inland Aquaculture Facility</t>
  </si>
  <si>
    <t>Concreting of Perimeter Road at BCWMEC</t>
  </si>
  <si>
    <t>Concreting of Urban Roads with Drainage System (Gomez St.)</t>
  </si>
  <si>
    <t>Flood Control Systems</t>
  </si>
  <si>
    <t>Concreting of Drainage Canals at Barangay Proper, San Isidro</t>
  </si>
  <si>
    <t>Power Supply Systems</t>
  </si>
  <si>
    <t>Electrification Project at Purok Ipil-Ipil, San Roque</t>
  </si>
  <si>
    <t>Other Infrastructures Assets</t>
  </si>
  <si>
    <t>Establishment of Cotton Ginnery and Spinning Center</t>
  </si>
  <si>
    <t>Site Improvement of Bayawan City Waste Management &amp; Ecology Center</t>
  </si>
  <si>
    <t>Construction of Day Care Center, Barangay San Miguel</t>
  </si>
  <si>
    <t>Markets</t>
  </si>
  <si>
    <t>Construction of Public Market Stalls in Omod, Maninihon (Phase 1)</t>
  </si>
  <si>
    <t>Completion of Lapay Multi-Purpose Pavement</t>
  </si>
  <si>
    <t>Construction of Concrete Fence of Minaba Elementary School</t>
  </si>
  <si>
    <t>Construction of Concrete Fence of Canabuan Elementary School</t>
  </si>
  <si>
    <t>Construction of Concrete Fence of Minaba High School</t>
  </si>
  <si>
    <t>Construction of Barangay Multi-Purpose Building, Nangka</t>
  </si>
  <si>
    <t>Construction of 2-Storey Multi-Purpose Building, Barangay Poblacion</t>
  </si>
  <si>
    <t>Construction of Concrete Fence of Bolirocon Elementary School, San Isidro</t>
  </si>
  <si>
    <t>Construction of Multi-Purpose Building, Barangay San Isidro (Phase 3)</t>
  </si>
  <si>
    <t>Construction of Perimeter Fence at San Roque Elementary School</t>
  </si>
  <si>
    <t>Construction of Barangay Multi-Purpose Building, Tinago (Phase 3)</t>
  </si>
  <si>
    <t>Other Transportation Equipment</t>
  </si>
  <si>
    <t>Purchase of Vacuum Declogger Truck</t>
  </si>
  <si>
    <t>Breeding Stocks</t>
  </si>
  <si>
    <t>Construction &amp; Installation of Water Supply Systems for Barangays Malabugas, San Roque, Minaba, San Miguel and Tayawan</t>
  </si>
  <si>
    <t xml:space="preserve">          </t>
  </si>
  <si>
    <t>Construction of Drainage Canal at Magsulay Agricultural Development Center</t>
  </si>
  <si>
    <t>Concreting of Access Road from National Highway to Palongpong Agricultural Development Center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</si>
</sst>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.00_);_(* \(#,##0.00\);_(* \-??_);_(@_)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sto MT"/>
      <family val="1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9"/>
      <color theme="8" tint="-0.499984740745262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9"/>
      <color rgb="FF002060"/>
      <name val="Calibri"/>
      <family val="2"/>
      <scheme val="minor"/>
    </font>
    <font>
      <sz val="9"/>
      <color rgb="FF002060"/>
      <name val="Calibri"/>
      <family val="2"/>
      <scheme val="minor"/>
    </font>
    <font>
      <sz val="9"/>
      <color rgb="FFFF0000"/>
      <name val="Calibri"/>
      <family val="2"/>
      <scheme val="minor"/>
    </font>
    <font>
      <b/>
      <u/>
      <sz val="9"/>
      <color rgb="FF002060"/>
      <name val="Calibri"/>
      <family val="2"/>
      <scheme val="minor"/>
    </font>
    <font>
      <b/>
      <sz val="10"/>
      <color rgb="FF002060"/>
      <name val="Calibri"/>
      <family val="2"/>
      <scheme val="minor"/>
    </font>
    <font>
      <sz val="10"/>
      <color rgb="FF002060"/>
      <name val="Calibri"/>
      <family val="2"/>
      <scheme val="minor"/>
    </font>
    <font>
      <b/>
      <sz val="10"/>
      <color theme="8" tint="-0.499984740745262"/>
      <name val="Calibri"/>
      <family val="2"/>
      <scheme val="minor"/>
    </font>
    <font>
      <sz val="9"/>
      <color theme="8" tint="-0.499984740745262"/>
      <name val="Calibri"/>
      <family val="2"/>
      <scheme val="minor"/>
    </font>
    <font>
      <b/>
      <u/>
      <sz val="9"/>
      <color theme="8" tint="-0.49998474074526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3" fillId="0" borderId="0"/>
    <xf numFmtId="43" fontId="4" fillId="0" borderId="0" applyFill="0" applyBorder="0" applyAlignment="0" applyProtection="0"/>
    <xf numFmtId="43" fontId="3" fillId="0" borderId="0" applyFont="0" applyFill="0" applyBorder="0" applyAlignment="0" applyProtection="0"/>
    <xf numFmtId="0" fontId="5" fillId="0" borderId="0"/>
  </cellStyleXfs>
  <cellXfs count="220">
    <xf numFmtId="0" fontId="0" fillId="0" borderId="0" xfId="0"/>
    <xf numFmtId="0" fontId="9" fillId="0" borderId="0" xfId="0" applyFont="1" applyFill="1" applyBorder="1"/>
    <xf numFmtId="0" fontId="8" fillId="0" borderId="0" xfId="0" applyFont="1" applyFill="1" applyBorder="1" applyAlignment="1">
      <alignment vertical="center" wrapText="1"/>
    </xf>
    <xf numFmtId="0" fontId="8" fillId="0" borderId="0" xfId="3" applyFont="1" applyFill="1" applyBorder="1" applyAlignment="1"/>
    <xf numFmtId="0" fontId="8" fillId="0" borderId="0" xfId="3" applyFont="1" applyFill="1" applyBorder="1" applyAlignment="1">
      <alignment wrapText="1"/>
    </xf>
    <xf numFmtId="0" fontId="6" fillId="0" borderId="0" xfId="3" applyFont="1" applyFill="1" applyBorder="1" applyAlignment="1">
      <alignment wrapText="1"/>
    </xf>
    <xf numFmtId="0" fontId="8" fillId="0" borderId="0" xfId="3" applyFont="1" applyFill="1" applyBorder="1" applyAlignment="1">
      <alignment horizontal="right"/>
    </xf>
    <xf numFmtId="0" fontId="8" fillId="0" borderId="0" xfId="0" applyFont="1" applyFill="1" applyBorder="1" applyAlignment="1">
      <alignment wrapText="1"/>
    </xf>
    <xf numFmtId="39" fontId="10" fillId="0" borderId="0" xfId="0" applyNumberFormat="1" applyFont="1" applyFill="1" applyAlignment="1">
      <alignment vertical="center"/>
    </xf>
    <xf numFmtId="0" fontId="8" fillId="0" borderId="0" xfId="3" applyFont="1" applyFill="1" applyBorder="1" applyAlignment="1">
      <alignment horizontal="left"/>
    </xf>
    <xf numFmtId="0" fontId="9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/>
    </xf>
    <xf numFmtId="9" fontId="8" fillId="0" borderId="1" xfId="2" applyFont="1" applyFill="1" applyBorder="1" applyAlignment="1">
      <alignment horizontal="center" vertical="center" wrapText="1"/>
    </xf>
    <xf numFmtId="43" fontId="8" fillId="0" borderId="1" xfId="1" applyFont="1" applyFill="1" applyBorder="1" applyAlignment="1">
      <alignment horizontal="center" vertical="center" wrapText="1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right"/>
    </xf>
    <xf numFmtId="9" fontId="8" fillId="0" borderId="0" xfId="2" applyFont="1" applyFill="1" applyBorder="1" applyAlignment="1">
      <alignment horizontal="center"/>
    </xf>
    <xf numFmtId="0" fontId="9" fillId="0" borderId="0" xfId="3" applyFont="1" applyFill="1" applyBorder="1" applyAlignment="1">
      <alignment horizontal="left"/>
    </xf>
    <xf numFmtId="0" fontId="9" fillId="0" borderId="0" xfId="3" applyFont="1" applyFill="1" applyBorder="1"/>
    <xf numFmtId="0" fontId="8" fillId="0" borderId="0" xfId="3" applyFont="1" applyFill="1" applyBorder="1"/>
    <xf numFmtId="43" fontId="8" fillId="0" borderId="0" xfId="5" applyFont="1" applyFill="1" applyBorder="1" applyAlignment="1">
      <alignment horizontal="center"/>
    </xf>
    <xf numFmtId="43" fontId="8" fillId="0" borderId="0" xfId="5" applyFont="1" applyFill="1" applyBorder="1" applyAlignment="1">
      <alignment horizontal="right"/>
    </xf>
    <xf numFmtId="0" fontId="9" fillId="0" borderId="0" xfId="0" applyFont="1" applyFill="1" applyBorder="1" applyAlignment="1">
      <alignment wrapText="1"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right"/>
    </xf>
    <xf numFmtId="9" fontId="9" fillId="0" borderId="0" xfId="2" applyFont="1" applyFill="1" applyBorder="1" applyAlignment="1">
      <alignment horizontal="center"/>
    </xf>
    <xf numFmtId="0" fontId="9" fillId="0" borderId="0" xfId="3" applyFont="1" applyFill="1" applyBorder="1" applyAlignment="1">
      <alignment horizontal="center"/>
    </xf>
    <xf numFmtId="0" fontId="9" fillId="0" borderId="0" xfId="3" applyFont="1" applyFill="1" applyBorder="1" applyAlignment="1">
      <alignment wrapText="1"/>
    </xf>
    <xf numFmtId="0" fontId="9" fillId="2" borderId="0" xfId="0" applyFont="1" applyFill="1"/>
    <xf numFmtId="0" fontId="9" fillId="0" borderId="0" xfId="0" applyFont="1"/>
    <xf numFmtId="0" fontId="9" fillId="0" borderId="0" xfId="0" applyFont="1" applyFill="1" applyBorder="1" applyAlignment="1">
      <alignment horizontal="center"/>
    </xf>
    <xf numFmtId="0" fontId="9" fillId="0" borderId="0" xfId="3" applyFont="1" applyBorder="1"/>
    <xf numFmtId="43" fontId="9" fillId="0" borderId="0" xfId="6" applyFont="1" applyBorder="1" applyAlignment="1">
      <alignment horizontal="center"/>
    </xf>
    <xf numFmtId="43" fontId="9" fillId="0" borderId="0" xfId="3" applyNumberFormat="1" applyFont="1" applyFill="1" applyBorder="1" applyAlignment="1">
      <alignment horizontal="right"/>
    </xf>
    <xf numFmtId="164" fontId="9" fillId="0" borderId="0" xfId="3" applyNumberFormat="1" applyFont="1" applyFill="1" applyBorder="1" applyAlignment="1">
      <alignment horizontal="right"/>
    </xf>
    <xf numFmtId="9" fontId="9" fillId="0" borderId="0" xfId="2" applyFont="1" applyFill="1" applyAlignment="1">
      <alignment horizontal="center"/>
    </xf>
    <xf numFmtId="43" fontId="9" fillId="0" borderId="0" xfId="0" applyNumberFormat="1" applyFont="1" applyFill="1"/>
    <xf numFmtId="0" fontId="9" fillId="0" borderId="0" xfId="0" applyFont="1" applyAlignment="1">
      <alignment wrapText="1"/>
    </xf>
    <xf numFmtId="43" fontId="9" fillId="0" borderId="0" xfId="1" applyFont="1" applyBorder="1"/>
    <xf numFmtId="43" fontId="9" fillId="0" borderId="0" xfId="5" applyFont="1" applyFill="1" applyBorder="1"/>
    <xf numFmtId="43" fontId="9" fillId="0" borderId="0" xfId="5" applyFont="1" applyFill="1" applyBorder="1" applyAlignment="1">
      <alignment wrapText="1"/>
    </xf>
    <xf numFmtId="14" fontId="9" fillId="0" borderId="0" xfId="3" applyNumberFormat="1" applyFont="1" applyFill="1" applyBorder="1" applyAlignment="1">
      <alignment horizontal="right"/>
    </xf>
    <xf numFmtId="0" fontId="9" fillId="0" borderId="0" xfId="0" applyFont="1" applyFill="1"/>
    <xf numFmtId="0" fontId="9" fillId="0" borderId="0" xfId="0" applyFont="1" applyFill="1" applyBorder="1" applyAlignment="1">
      <alignment horizontal="left" wrapText="1"/>
    </xf>
    <xf numFmtId="43" fontId="9" fillId="0" borderId="0" xfId="6" applyFont="1" applyFill="1" applyBorder="1" applyAlignment="1">
      <alignment horizontal="center"/>
    </xf>
    <xf numFmtId="9" fontId="9" fillId="0" borderId="0" xfId="1" applyNumberFormat="1" applyFont="1" applyFill="1" applyAlignment="1">
      <alignment horizontal="center"/>
    </xf>
    <xf numFmtId="0" fontId="9" fillId="0" borderId="0" xfId="0" applyFont="1" applyFill="1" applyAlignment="1">
      <alignment wrapText="1"/>
    </xf>
    <xf numFmtId="9" fontId="9" fillId="0" borderId="0" xfId="1" applyNumberFormat="1" applyFont="1" applyAlignment="1">
      <alignment horizontal="center"/>
    </xf>
    <xf numFmtId="10" fontId="9" fillId="0" borderId="0" xfId="1" applyNumberFormat="1" applyFont="1" applyFill="1" applyAlignment="1">
      <alignment horizontal="center"/>
    </xf>
    <xf numFmtId="43" fontId="9" fillId="0" borderId="0" xfId="1" applyFont="1" applyBorder="1" applyAlignment="1">
      <alignment wrapText="1"/>
    </xf>
    <xf numFmtId="0" fontId="9" fillId="0" borderId="0" xfId="0" applyFont="1" applyBorder="1"/>
    <xf numFmtId="4" fontId="9" fillId="0" borderId="0" xfId="0" applyNumberFormat="1" applyFont="1" applyFill="1"/>
    <xf numFmtId="10" fontId="9" fillId="0" borderId="0" xfId="1" applyNumberFormat="1" applyFont="1" applyAlignment="1">
      <alignment horizontal="center"/>
    </xf>
    <xf numFmtId="43" fontId="9" fillId="0" borderId="0" xfId="6" applyFont="1" applyBorder="1" applyAlignment="1">
      <alignment horizontal="left"/>
    </xf>
    <xf numFmtId="43" fontId="9" fillId="0" borderId="0" xfId="6" applyFont="1" applyBorder="1" applyAlignment="1">
      <alignment horizontal="left" wrapText="1"/>
    </xf>
    <xf numFmtId="43" fontId="9" fillId="0" borderId="0" xfId="6" applyFont="1" applyFill="1" applyBorder="1" applyAlignment="1">
      <alignment horizontal="left" wrapText="1"/>
    </xf>
    <xf numFmtId="43" fontId="9" fillId="0" borderId="0" xfId="6" applyFont="1" applyFill="1" applyBorder="1" applyAlignment="1">
      <alignment horizontal="left"/>
    </xf>
    <xf numFmtId="43" fontId="9" fillId="0" borderId="0" xfId="6" applyFont="1" applyFill="1" applyBorder="1" applyAlignment="1">
      <alignment horizontal="center" wrapText="1"/>
    </xf>
    <xf numFmtId="14" fontId="9" fillId="0" borderId="0" xfId="3" applyNumberFormat="1" applyFont="1" applyFill="1" applyBorder="1" applyAlignment="1">
      <alignment horizontal="right" wrapText="1"/>
    </xf>
    <xf numFmtId="43" fontId="9" fillId="0" borderId="0" xfId="3" applyNumberFormat="1" applyFont="1" applyFill="1" applyBorder="1" applyAlignment="1">
      <alignment horizontal="right" wrapText="1"/>
    </xf>
    <xf numFmtId="9" fontId="9" fillId="0" borderId="0" xfId="2" applyFont="1" applyFill="1" applyAlignment="1">
      <alignment horizontal="center" wrapText="1"/>
    </xf>
    <xf numFmtId="43" fontId="9" fillId="0" borderId="0" xfId="0" applyNumberFormat="1" applyFont="1" applyFill="1" applyAlignment="1">
      <alignment wrapText="1"/>
    </xf>
    <xf numFmtId="0" fontId="9" fillId="0" borderId="0" xfId="0" applyFont="1" applyAlignment="1">
      <alignment vertical="center" wrapText="1"/>
    </xf>
    <xf numFmtId="43" fontId="9" fillId="0" borderId="0" xfId="1" applyFont="1" applyFill="1" applyBorder="1" applyAlignment="1">
      <alignment horizontal="right"/>
    </xf>
    <xf numFmtId="43" fontId="8" fillId="0" borderId="0" xfId="3" applyNumberFormat="1" applyFont="1" applyFill="1" applyBorder="1"/>
    <xf numFmtId="43" fontId="9" fillId="0" borderId="0" xfId="1" applyFont="1" applyFill="1" applyBorder="1" applyAlignment="1">
      <alignment horizontal="center"/>
    </xf>
    <xf numFmtId="43" fontId="9" fillId="0" borderId="0" xfId="5" applyFont="1" applyFill="1" applyBorder="1" applyAlignment="1">
      <alignment horizontal="right"/>
    </xf>
    <xf numFmtId="0" fontId="9" fillId="0" borderId="0" xfId="0" applyFont="1" applyFill="1" applyBorder="1" applyAlignment="1">
      <alignment horizontal="left" vertical="center"/>
    </xf>
    <xf numFmtId="43" fontId="9" fillId="0" borderId="0" xfId="0" applyNumberFormat="1" applyFont="1" applyFill="1" applyBorder="1"/>
    <xf numFmtId="14" fontId="9" fillId="0" borderId="0" xfId="0" applyNumberFormat="1" applyFont="1" applyFill="1" applyBorder="1" applyAlignment="1">
      <alignment horizontal="right"/>
    </xf>
    <xf numFmtId="39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left" vertical="center" wrapText="1"/>
    </xf>
    <xf numFmtId="43" fontId="9" fillId="0" borderId="0" xfId="0" applyNumberFormat="1" applyFont="1" applyFill="1" applyBorder="1" applyAlignment="1">
      <alignment wrapText="1"/>
    </xf>
    <xf numFmtId="0" fontId="9" fillId="0" borderId="0" xfId="0" applyFont="1" applyFill="1" applyBorder="1" applyAlignment="1">
      <alignment vertical="center" wrapText="1"/>
    </xf>
    <xf numFmtId="43" fontId="9" fillId="0" borderId="0" xfId="5" applyFont="1" applyFill="1" applyBorder="1" applyAlignment="1">
      <alignment horizontal="left"/>
    </xf>
    <xf numFmtId="14" fontId="9" fillId="0" borderId="0" xfId="5" applyNumberFormat="1" applyFont="1" applyFill="1" applyBorder="1" applyAlignment="1">
      <alignment horizontal="right"/>
    </xf>
    <xf numFmtId="0" fontId="9" fillId="0" borderId="0" xfId="3" applyFont="1" applyFill="1" applyBorder="1" applyAlignment="1">
      <alignment horizontal="left" wrapText="1"/>
    </xf>
    <xf numFmtId="4" fontId="8" fillId="0" borderId="0" xfId="0" applyNumberFormat="1" applyFont="1" applyFill="1" applyBorder="1" applyAlignment="1">
      <alignment horizontal="left"/>
    </xf>
    <xf numFmtId="4" fontId="8" fillId="0" borderId="0" xfId="0" applyNumberFormat="1" applyFont="1" applyFill="1" applyBorder="1"/>
    <xf numFmtId="43" fontId="9" fillId="0" borderId="0" xfId="1" applyFont="1" applyFill="1" applyBorder="1" applyAlignment="1">
      <alignment horizontal="left"/>
    </xf>
    <xf numFmtId="43" fontId="9" fillId="0" borderId="0" xfId="1" applyFont="1" applyFill="1" applyBorder="1"/>
    <xf numFmtId="4" fontId="9" fillId="0" borderId="0" xfId="0" applyNumberFormat="1" applyFont="1" applyFill="1" applyBorder="1" applyAlignment="1">
      <alignment horizontal="left"/>
    </xf>
    <xf numFmtId="4" fontId="9" fillId="0" borderId="0" xfId="0" applyNumberFormat="1" applyFont="1" applyFill="1" applyBorder="1"/>
    <xf numFmtId="43" fontId="9" fillId="0" borderId="0" xfId="7" applyNumberFormat="1" applyFont="1" applyFill="1" applyBorder="1" applyAlignment="1">
      <alignment vertical="center"/>
    </xf>
    <xf numFmtId="0" fontId="9" fillId="3" borderId="0" xfId="0" applyFont="1" applyFill="1" applyBorder="1" applyAlignment="1">
      <alignment horizontal="left"/>
    </xf>
    <xf numFmtId="0" fontId="9" fillId="3" borderId="0" xfId="3" applyFont="1" applyFill="1" applyBorder="1" applyAlignment="1">
      <alignment horizontal="left"/>
    </xf>
    <xf numFmtId="9" fontId="9" fillId="0" borderId="0" xfId="2" applyFont="1" applyFill="1" applyBorder="1" applyAlignment="1">
      <alignment horizontal="center" vertical="center"/>
    </xf>
    <xf numFmtId="43" fontId="9" fillId="0" borderId="0" xfId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wrapText="1"/>
    </xf>
    <xf numFmtId="14" fontId="9" fillId="0" borderId="0" xfId="5" applyNumberFormat="1" applyFont="1" applyFill="1" applyBorder="1" applyAlignment="1">
      <alignment horizontal="right" vertical="center"/>
    </xf>
    <xf numFmtId="4" fontId="9" fillId="0" borderId="0" xfId="0" applyNumberFormat="1" applyFont="1" applyFill="1" applyBorder="1" applyAlignment="1">
      <alignment wrapText="1"/>
    </xf>
    <xf numFmtId="0" fontId="9" fillId="0" borderId="0" xfId="0" applyFont="1" applyFill="1" applyBorder="1" applyAlignment="1"/>
    <xf numFmtId="0" fontId="8" fillId="0" borderId="0" xfId="0" applyFont="1" applyFill="1" applyBorder="1" applyAlignment="1"/>
    <xf numFmtId="0" fontId="9" fillId="2" borderId="0" xfId="0" applyFont="1" applyFill="1" applyBorder="1"/>
    <xf numFmtId="39" fontId="9" fillId="2" borderId="0" xfId="0" applyNumberFormat="1" applyFont="1" applyFill="1" applyAlignment="1">
      <alignment vertical="center"/>
    </xf>
    <xf numFmtId="43" fontId="9" fillId="0" borderId="0" xfId="5" applyFont="1" applyFill="1" applyBorder="1" applyAlignment="1" applyProtection="1">
      <alignment horizontal="left"/>
    </xf>
    <xf numFmtId="43" fontId="8" fillId="0" borderId="0" xfId="5" applyFont="1" applyFill="1" applyBorder="1" applyAlignment="1" applyProtection="1">
      <alignment horizontal="center"/>
    </xf>
    <xf numFmtId="43" fontId="8" fillId="0" borderId="2" xfId="5" applyFont="1" applyFill="1" applyBorder="1"/>
    <xf numFmtId="43" fontId="8" fillId="0" borderId="0" xfId="5" applyFont="1" applyFill="1" applyBorder="1"/>
    <xf numFmtId="43" fontId="8" fillId="0" borderId="4" xfId="0" applyNumberFormat="1" applyFont="1" applyFill="1" applyBorder="1"/>
    <xf numFmtId="0" fontId="11" fillId="0" borderId="0" xfId="0" applyFont="1" applyFill="1" applyBorder="1" applyAlignment="1">
      <alignment horizontal="right"/>
    </xf>
    <xf numFmtId="9" fontId="11" fillId="0" borderId="0" xfId="2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right"/>
    </xf>
    <xf numFmtId="9" fontId="12" fillId="0" borderId="0" xfId="2" applyFont="1" applyFill="1" applyBorder="1" applyAlignment="1">
      <alignment horizontal="center"/>
    </xf>
    <xf numFmtId="43" fontId="12" fillId="0" borderId="0" xfId="1" applyFont="1" applyFill="1" applyBorder="1" applyAlignment="1">
      <alignment horizontal="center"/>
    </xf>
    <xf numFmtId="0" fontId="12" fillId="0" borderId="0" xfId="0" applyFont="1" applyFill="1" applyBorder="1" applyAlignment="1">
      <alignment wrapText="1"/>
    </xf>
    <xf numFmtId="0" fontId="13" fillId="0" borderId="0" xfId="0" applyFont="1" applyFill="1" applyBorder="1"/>
    <xf numFmtId="0" fontId="12" fillId="0" borderId="1" xfId="0" applyFont="1" applyFill="1" applyBorder="1" applyAlignment="1">
      <alignment horizontal="center" vertical="center" wrapText="1"/>
    </xf>
    <xf numFmtId="0" fontId="9" fillId="0" borderId="0" xfId="3" applyFont="1" applyFill="1" applyBorder="1" applyAlignment="1">
      <alignment horizontal="center" vertical="top"/>
    </xf>
    <xf numFmtId="0" fontId="9" fillId="0" borderId="0" xfId="0" applyFont="1" applyFill="1" applyBorder="1" applyAlignment="1">
      <alignment vertical="top"/>
    </xf>
    <xf numFmtId="0" fontId="9" fillId="0" borderId="0" xfId="0" applyFont="1" applyAlignment="1">
      <alignment vertical="top"/>
    </xf>
    <xf numFmtId="0" fontId="14" fillId="0" borderId="0" xfId="0" applyFont="1" applyFill="1" applyBorder="1" applyAlignment="1">
      <alignment horizontal="center" wrapText="1"/>
    </xf>
    <xf numFmtId="0" fontId="14" fillId="0" borderId="0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6" fillId="0" borderId="0" xfId="4" applyFont="1" applyFill="1" applyBorder="1" applyAlignment="1">
      <alignment wrapText="1"/>
    </xf>
    <xf numFmtId="0" fontId="15" fillId="0" borderId="0" xfId="0" applyFont="1" applyFill="1" applyBorder="1" applyAlignment="1">
      <alignment wrapText="1"/>
    </xf>
    <xf numFmtId="0" fontId="6" fillId="0" borderId="0" xfId="3" applyFont="1" applyFill="1" applyBorder="1" applyAlignment="1"/>
    <xf numFmtId="0" fontId="15" fillId="0" borderId="0" xfId="3" applyFont="1" applyFill="1" applyBorder="1" applyAlignment="1">
      <alignment wrapText="1"/>
    </xf>
    <xf numFmtId="0" fontId="6" fillId="0" borderId="0" xfId="0" applyFont="1" applyBorder="1" applyAlignment="1">
      <alignment horizontal="left"/>
    </xf>
    <xf numFmtId="0" fontId="15" fillId="0" borderId="0" xfId="0" applyFont="1" applyBorder="1" applyAlignment="1">
      <alignment horizontal="left" indent="1"/>
    </xf>
    <xf numFmtId="0" fontId="15" fillId="0" borderId="0" xfId="0" applyFont="1" applyBorder="1" applyAlignment="1">
      <alignment horizontal="left" wrapText="1" indent="1"/>
    </xf>
    <xf numFmtId="0" fontId="6" fillId="0" borderId="0" xfId="0" applyFont="1" applyBorder="1" applyAlignment="1"/>
    <xf numFmtId="0" fontId="6" fillId="0" borderId="0" xfId="0" applyFont="1" applyFill="1" applyBorder="1" applyAlignment="1">
      <alignment horizontal="left" wrapText="1"/>
    </xf>
    <xf numFmtId="0" fontId="15" fillId="0" borderId="0" xfId="0" applyFont="1" applyFill="1" applyBorder="1"/>
    <xf numFmtId="0" fontId="15" fillId="0" borderId="0" xfId="0" applyFont="1" applyFill="1" applyAlignment="1">
      <alignment horizontal="left" vertical="center" wrapText="1"/>
    </xf>
    <xf numFmtId="43" fontId="15" fillId="0" borderId="0" xfId="5" applyFont="1" applyFill="1" applyBorder="1" applyAlignment="1" applyProtection="1">
      <alignment wrapText="1"/>
    </xf>
    <xf numFmtId="43" fontId="15" fillId="0" borderId="0" xfId="5" applyFont="1" applyFill="1" applyBorder="1" applyAlignment="1" applyProtection="1">
      <alignment horizontal="left" wrapText="1"/>
    </xf>
    <xf numFmtId="0" fontId="15" fillId="0" borderId="0" xfId="0" applyFont="1" applyFill="1" applyBorder="1" applyAlignment="1">
      <alignment horizontal="left" wrapText="1"/>
    </xf>
    <xf numFmtId="0" fontId="15" fillId="0" borderId="0" xfId="3" applyFont="1" applyFill="1" applyBorder="1" applyAlignment="1">
      <alignment horizontal="left" wrapText="1"/>
    </xf>
    <xf numFmtId="0" fontId="6" fillId="0" borderId="0" xfId="0" applyFont="1" applyFill="1" applyBorder="1" applyAlignment="1">
      <alignment wrapText="1"/>
    </xf>
    <xf numFmtId="4" fontId="6" fillId="0" borderId="0" xfId="0" applyNumberFormat="1" applyFont="1" applyFill="1" applyBorder="1" applyAlignment="1">
      <alignment wrapText="1"/>
    </xf>
    <xf numFmtId="0" fontId="15" fillId="0" borderId="0" xfId="7" applyFont="1" applyFill="1" applyBorder="1" applyAlignment="1">
      <alignment wrapText="1"/>
    </xf>
    <xf numFmtId="0" fontId="6" fillId="0" borderId="0" xfId="3" applyFont="1" applyFill="1" applyBorder="1" applyAlignment="1">
      <alignment horizontal="left" wrapText="1"/>
    </xf>
    <xf numFmtId="0" fontId="15" fillId="0" borderId="0" xfId="0" applyFont="1" applyFill="1" applyBorder="1" applyAlignment="1">
      <alignment horizontal="left" vertical="center" wrapText="1"/>
    </xf>
    <xf numFmtId="0" fontId="15" fillId="0" borderId="0" xfId="0" applyFont="1" applyFill="1" applyAlignment="1">
      <alignment horizontal="left" wrapText="1"/>
    </xf>
    <xf numFmtId="0" fontId="15" fillId="0" borderId="0" xfId="3" applyFont="1" applyFill="1" applyBorder="1" applyAlignment="1">
      <alignment horizontal="left" vertical="center" wrapText="1"/>
    </xf>
    <xf numFmtId="0" fontId="15" fillId="0" borderId="0" xfId="7" applyFont="1" applyFill="1" applyBorder="1" applyAlignment="1">
      <alignment horizontal="left" wrapText="1"/>
    </xf>
    <xf numFmtId="43" fontId="15" fillId="0" borderId="0" xfId="1" applyFont="1" applyFill="1" applyBorder="1" applyAlignment="1">
      <alignment horizontal="left" wrapText="1"/>
    </xf>
    <xf numFmtId="0" fontId="15" fillId="0" borderId="0" xfId="0" applyFont="1" applyFill="1" applyBorder="1" applyAlignment="1">
      <alignment horizontal="left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15" fillId="0" borderId="0" xfId="0" applyFont="1" applyBorder="1" applyAlignment="1">
      <alignment horizontal="left" wrapText="1"/>
    </xf>
    <xf numFmtId="0" fontId="15" fillId="0" borderId="0" xfId="0" applyFont="1" applyBorder="1" applyAlignment="1">
      <alignment wrapText="1"/>
    </xf>
    <xf numFmtId="49" fontId="15" fillId="0" borderId="0" xfId="0" applyNumberFormat="1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 horizontal="center" wrapText="1"/>
    </xf>
    <xf numFmtId="43" fontId="6" fillId="0" borderId="0" xfId="5" applyFont="1" applyFill="1" applyBorder="1" applyAlignment="1">
      <alignment horizontal="center"/>
    </xf>
    <xf numFmtId="0" fontId="15" fillId="0" borderId="0" xfId="0" applyFont="1" applyFill="1" applyBorder="1" applyAlignment="1">
      <alignment horizontal="right"/>
    </xf>
    <xf numFmtId="9" fontId="15" fillId="0" borderId="0" xfId="2" applyFont="1" applyFill="1" applyBorder="1" applyAlignment="1">
      <alignment horizontal="center"/>
    </xf>
    <xf numFmtId="43" fontId="15" fillId="0" borderId="0" xfId="5" applyFont="1" applyBorder="1" applyAlignment="1">
      <alignment horizontal="left"/>
    </xf>
    <xf numFmtId="43" fontId="15" fillId="0" borderId="0" xfId="1" applyFont="1" applyFill="1" applyBorder="1" applyAlignment="1">
      <alignment horizontal="right"/>
    </xf>
    <xf numFmtId="43" fontId="15" fillId="0" borderId="0" xfId="1" applyFont="1" applyFill="1" applyBorder="1" applyAlignment="1">
      <alignment horizontal="center"/>
    </xf>
    <xf numFmtId="43" fontId="15" fillId="0" borderId="0" xfId="6" applyFont="1" applyBorder="1" applyAlignment="1">
      <alignment horizontal="center"/>
    </xf>
    <xf numFmtId="43" fontId="6" fillId="0" borderId="3" xfId="3" applyNumberFormat="1" applyFont="1" applyFill="1" applyBorder="1"/>
    <xf numFmtId="43" fontId="6" fillId="0" borderId="0" xfId="3" applyNumberFormat="1" applyFont="1" applyFill="1" applyBorder="1" applyAlignment="1">
      <alignment horizontal="right"/>
    </xf>
    <xf numFmtId="9" fontId="6" fillId="0" borderId="0" xfId="2" applyFont="1" applyFill="1" applyBorder="1" applyAlignment="1">
      <alignment horizontal="center"/>
    </xf>
    <xf numFmtId="43" fontId="6" fillId="0" borderId="0" xfId="3" applyNumberFormat="1" applyFont="1" applyFill="1" applyBorder="1"/>
    <xf numFmtId="43" fontId="15" fillId="0" borderId="0" xfId="3" applyNumberFormat="1" applyFont="1" applyFill="1" applyBorder="1"/>
    <xf numFmtId="0" fontId="15" fillId="0" borderId="0" xfId="3" applyFont="1" applyFill="1" applyBorder="1" applyAlignment="1">
      <alignment horizontal="right"/>
    </xf>
    <xf numFmtId="0" fontId="15" fillId="0" borderId="0" xfId="3" applyFont="1" applyFill="1" applyBorder="1"/>
    <xf numFmtId="43" fontId="15" fillId="0" borderId="0" xfId="6" applyFont="1" applyFill="1" applyBorder="1" applyAlignment="1">
      <alignment horizontal="center"/>
    </xf>
    <xf numFmtId="43" fontId="15" fillId="0" borderId="0" xfId="5" applyFont="1" applyFill="1" applyBorder="1"/>
    <xf numFmtId="43" fontId="15" fillId="0" borderId="0" xfId="5" applyFont="1" applyFill="1" applyBorder="1" applyAlignment="1">
      <alignment horizontal="right"/>
    </xf>
    <xf numFmtId="43" fontId="15" fillId="0" borderId="0" xfId="0" applyNumberFormat="1" applyFont="1" applyFill="1" applyBorder="1" applyAlignment="1"/>
    <xf numFmtId="43" fontId="15" fillId="0" borderId="0" xfId="0" applyNumberFormat="1" applyFont="1" applyFill="1" applyBorder="1" applyAlignment="1">
      <alignment horizontal="right"/>
    </xf>
    <xf numFmtId="43" fontId="15" fillId="0" borderId="0" xfId="0" applyNumberFormat="1" applyFont="1" applyFill="1" applyBorder="1"/>
    <xf numFmtId="14" fontId="15" fillId="0" borderId="0" xfId="0" applyNumberFormat="1" applyFont="1" applyFill="1" applyBorder="1" applyAlignment="1">
      <alignment horizontal="right"/>
    </xf>
    <xf numFmtId="15" fontId="15" fillId="0" borderId="0" xfId="0" applyNumberFormat="1" applyFont="1" applyFill="1" applyBorder="1" applyAlignment="1">
      <alignment horizontal="right"/>
    </xf>
    <xf numFmtId="43" fontId="15" fillId="0" borderId="0" xfId="0" applyNumberFormat="1" applyFont="1" applyFill="1" applyBorder="1" applyAlignment="1">
      <alignment wrapText="1"/>
    </xf>
    <xf numFmtId="15" fontId="15" fillId="0" borderId="0" xfId="0" applyNumberFormat="1" applyFont="1" applyFill="1" applyBorder="1" applyAlignment="1">
      <alignment horizontal="right" wrapText="1"/>
    </xf>
    <xf numFmtId="9" fontId="15" fillId="0" borderId="0" xfId="2" applyFont="1" applyFill="1" applyBorder="1" applyAlignment="1">
      <alignment horizontal="center" wrapText="1"/>
    </xf>
    <xf numFmtId="43" fontId="15" fillId="0" borderId="0" xfId="1" applyFont="1" applyFill="1" applyBorder="1" applyAlignment="1">
      <alignment horizontal="center" wrapText="1"/>
    </xf>
    <xf numFmtId="43" fontId="15" fillId="0" borderId="0" xfId="5" applyFont="1" applyFill="1" applyBorder="1" applyAlignment="1" applyProtection="1"/>
    <xf numFmtId="15" fontId="15" fillId="0" borderId="0" xfId="5" applyNumberFormat="1" applyFont="1" applyFill="1" applyBorder="1" applyAlignment="1" applyProtection="1">
      <alignment horizontal="right"/>
    </xf>
    <xf numFmtId="14" fontId="15" fillId="0" borderId="0" xfId="5" applyNumberFormat="1" applyFont="1" applyFill="1" applyBorder="1" applyAlignment="1" applyProtection="1">
      <alignment horizontal="right"/>
    </xf>
    <xf numFmtId="9" fontId="15" fillId="0" borderId="0" xfId="2" applyFont="1" applyFill="1" applyBorder="1" applyAlignment="1" applyProtection="1">
      <alignment horizontal="center"/>
    </xf>
    <xf numFmtId="43" fontId="15" fillId="0" borderId="0" xfId="1" applyFont="1" applyFill="1" applyBorder="1" applyAlignment="1" applyProtection="1">
      <alignment horizontal="center"/>
    </xf>
    <xf numFmtId="43" fontId="15" fillId="0" borderId="0" xfId="5" applyFont="1" applyFill="1" applyBorder="1" applyAlignment="1">
      <alignment horizontal="left"/>
    </xf>
    <xf numFmtId="14" fontId="15" fillId="0" borderId="0" xfId="5" applyNumberFormat="1" applyFont="1" applyFill="1" applyBorder="1" applyAlignment="1">
      <alignment horizontal="right"/>
    </xf>
    <xf numFmtId="43" fontId="15" fillId="0" borderId="0" xfId="5" applyFont="1" applyFill="1" applyBorder="1" applyAlignment="1">
      <alignment horizontal="left" wrapText="1"/>
    </xf>
    <xf numFmtId="14" fontId="15" fillId="0" borderId="0" xfId="5" applyNumberFormat="1" applyFont="1" applyFill="1" applyBorder="1" applyAlignment="1">
      <alignment horizontal="right" wrapText="1"/>
    </xf>
    <xf numFmtId="15" fontId="15" fillId="0" borderId="0" xfId="5" applyNumberFormat="1" applyFont="1" applyFill="1" applyBorder="1" applyAlignment="1">
      <alignment horizontal="right"/>
    </xf>
    <xf numFmtId="43" fontId="15" fillId="0" borderId="0" xfId="3" applyNumberFormat="1" applyFont="1" applyFill="1" applyBorder="1" applyAlignment="1">
      <alignment horizontal="right"/>
    </xf>
    <xf numFmtId="14" fontId="15" fillId="0" borderId="0" xfId="1" applyNumberFormat="1" applyFont="1" applyFill="1" applyBorder="1" applyAlignment="1">
      <alignment horizontal="right"/>
    </xf>
    <xf numFmtId="43" fontId="15" fillId="0" borderId="0" xfId="5" applyFont="1" applyFill="1" applyBorder="1" applyAlignment="1" applyProtection="1">
      <alignment horizontal="right"/>
    </xf>
    <xf numFmtId="4" fontId="15" fillId="0" borderId="0" xfId="0" applyNumberFormat="1" applyFont="1" applyFill="1" applyBorder="1" applyAlignment="1"/>
    <xf numFmtId="4" fontId="15" fillId="0" borderId="0" xfId="0" applyNumberFormat="1" applyFont="1" applyFill="1" applyBorder="1" applyAlignment="1">
      <alignment horizontal="right"/>
    </xf>
    <xf numFmtId="43" fontId="15" fillId="0" borderId="0" xfId="7" applyNumberFormat="1" applyFont="1" applyFill="1" applyBorder="1" applyAlignment="1">
      <alignment vertical="center"/>
    </xf>
    <xf numFmtId="14" fontId="15" fillId="0" borderId="0" xfId="3" applyNumberFormat="1" applyFont="1" applyFill="1" applyBorder="1" applyAlignment="1">
      <alignment horizontal="right"/>
    </xf>
    <xf numFmtId="14" fontId="15" fillId="0" borderId="0" xfId="5" applyNumberFormat="1" applyFont="1" applyFill="1" applyBorder="1" applyAlignment="1" applyProtection="1">
      <alignment horizontal="right" wrapText="1"/>
    </xf>
    <xf numFmtId="14" fontId="15" fillId="0" borderId="0" xfId="3" applyNumberFormat="1" applyFont="1" applyFill="1" applyBorder="1" applyAlignment="1">
      <alignment horizontal="right" wrapText="1"/>
    </xf>
    <xf numFmtId="9" fontId="15" fillId="0" borderId="0" xfId="0" applyNumberFormat="1" applyFont="1" applyFill="1" applyBorder="1" applyAlignment="1">
      <alignment horizontal="center"/>
    </xf>
    <xf numFmtId="43" fontId="15" fillId="0" borderId="0" xfId="1" applyFont="1" applyFill="1" applyBorder="1" applyAlignment="1">
      <alignment horizontal="left"/>
    </xf>
    <xf numFmtId="10" fontId="15" fillId="0" borderId="0" xfId="2" applyNumberFormat="1" applyFont="1" applyFill="1" applyBorder="1" applyAlignment="1">
      <alignment horizontal="center"/>
    </xf>
    <xf numFmtId="9" fontId="15" fillId="0" borderId="0" xfId="2" applyNumberFormat="1" applyFont="1" applyFill="1" applyBorder="1" applyAlignment="1">
      <alignment horizontal="center"/>
    </xf>
    <xf numFmtId="14" fontId="15" fillId="0" borderId="0" xfId="7" applyNumberFormat="1" applyFont="1" applyFill="1" applyBorder="1" applyAlignment="1">
      <alignment horizontal="right" vertical="center"/>
    </xf>
    <xf numFmtId="9" fontId="15" fillId="0" borderId="0" xfId="2" applyFont="1" applyFill="1" applyBorder="1" applyAlignment="1">
      <alignment horizontal="center" vertical="center"/>
    </xf>
    <xf numFmtId="43" fontId="15" fillId="0" borderId="0" xfId="1" applyFont="1" applyFill="1" applyBorder="1" applyAlignment="1">
      <alignment horizontal="center" vertical="center"/>
    </xf>
    <xf numFmtId="39" fontId="15" fillId="0" borderId="0" xfId="0" applyNumberFormat="1" applyFont="1" applyFill="1" applyAlignment="1"/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left" wrapText="1"/>
    </xf>
    <xf numFmtId="0" fontId="10" fillId="0" borderId="0" xfId="0" applyFont="1" applyFill="1" applyBorder="1"/>
    <xf numFmtId="43" fontId="10" fillId="0" borderId="0" xfId="6" applyFont="1" applyFill="1" applyBorder="1" applyAlignment="1">
      <alignment horizontal="center"/>
    </xf>
    <xf numFmtId="14" fontId="10" fillId="0" borderId="0" xfId="0" applyNumberFormat="1" applyFont="1" applyFill="1" applyBorder="1" applyAlignment="1">
      <alignment horizontal="right"/>
    </xf>
    <xf numFmtId="9" fontId="10" fillId="0" borderId="0" xfId="2" applyFont="1" applyFill="1" applyBorder="1" applyAlignment="1">
      <alignment horizontal="center"/>
    </xf>
    <xf numFmtId="43" fontId="10" fillId="0" borderId="0" xfId="1" applyFont="1" applyFill="1" applyBorder="1" applyAlignment="1">
      <alignment horizontal="center"/>
    </xf>
    <xf numFmtId="49" fontId="10" fillId="0" borderId="0" xfId="0" applyNumberFormat="1" applyFont="1" applyFill="1" applyBorder="1" applyAlignment="1">
      <alignment vertical="center" wrapText="1"/>
    </xf>
    <xf numFmtId="0" fontId="7" fillId="0" borderId="0" xfId="0" applyFont="1" applyFill="1" applyBorder="1"/>
    <xf numFmtId="0" fontId="10" fillId="0" borderId="0" xfId="3" applyFont="1" applyFill="1" applyBorder="1" applyAlignment="1">
      <alignment horizontal="left"/>
    </xf>
    <xf numFmtId="0" fontId="10" fillId="0" borderId="0" xfId="0" applyFont="1" applyFill="1" applyBorder="1" applyAlignment="1">
      <alignment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wrapText="1"/>
    </xf>
    <xf numFmtId="43" fontId="12" fillId="0" borderId="0" xfId="1" applyFont="1" applyFill="1" applyBorder="1" applyAlignment="1">
      <alignment horizontal="center" vertical="center" wrapText="1"/>
    </xf>
  </cellXfs>
  <cellStyles count="8">
    <cellStyle name="Comma" xfId="1" builtinId="3"/>
    <cellStyle name="Comma 2" xfId="6"/>
    <cellStyle name="Comma 3" xfId="5"/>
    <cellStyle name="Normal" xfId="0" builtinId="0"/>
    <cellStyle name="Normal 2" xfId="3"/>
    <cellStyle name="Normal_non-office-2007AB Prep" xfId="4"/>
    <cellStyle name="Normal_SB#1-2014" xfId="7"/>
    <cellStyle name="Percent" xfId="2" builtinId="5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95"/>
  <sheetViews>
    <sheetView tabSelected="1" topLeftCell="D7" workbookViewId="0">
      <pane xSplit="2" ySplit="1" topLeftCell="F373" activePane="bottomRight" state="frozen"/>
      <selection activeCell="D7" sqref="D7"/>
      <selection pane="topRight" activeCell="F7" sqref="F7"/>
      <selection pane="bottomLeft" activeCell="D8" sqref="D8"/>
      <selection pane="bottomRight" activeCell="I423" sqref="I423"/>
    </sheetView>
  </sheetViews>
  <sheetFormatPr defaultRowHeight="12"/>
  <cols>
    <col min="1" max="1" width="18.28515625" style="24" hidden="1" customWidth="1"/>
    <col min="2" max="2" width="3.85546875" style="24" hidden="1" customWidth="1"/>
    <col min="3" max="3" width="16.85546875" style="1" hidden="1" customWidth="1"/>
    <col min="4" max="4" width="5.42578125" style="1" customWidth="1"/>
    <col min="5" max="5" width="43.28515625" style="119" customWidth="1"/>
    <col min="6" max="6" width="11.5703125" style="1" customWidth="1"/>
    <col min="7" max="7" width="13.85546875" style="1" customWidth="1"/>
    <col min="8" max="8" width="10.85546875" style="25" customWidth="1"/>
    <col min="9" max="9" width="10.28515625" style="25" customWidth="1"/>
    <col min="10" max="10" width="9" style="26" customWidth="1"/>
    <col min="11" max="11" width="15.140625" style="66" customWidth="1"/>
    <col min="12" max="12" width="6.5703125" style="1" customWidth="1"/>
    <col min="13" max="13" width="30.85546875" style="23" customWidth="1"/>
    <col min="14" max="16" width="9.140625" style="1"/>
    <col min="17" max="17" width="12.42578125" style="1" bestFit="1" customWidth="1"/>
    <col min="18" max="16384" width="9.140625" style="1"/>
  </cols>
  <sheetData>
    <row r="1" spans="1:14" s="14" customFormat="1" ht="12.75">
      <c r="D1" s="217" t="s">
        <v>0</v>
      </c>
      <c r="E1" s="218"/>
      <c r="F1" s="217"/>
      <c r="G1" s="217"/>
      <c r="H1" s="217"/>
      <c r="I1" s="217"/>
      <c r="J1" s="217"/>
      <c r="K1" s="217"/>
      <c r="L1" s="217"/>
      <c r="M1" s="218"/>
    </row>
    <row r="2" spans="1:14" s="14" customFormat="1" ht="12.75">
      <c r="D2" s="217" t="s">
        <v>1</v>
      </c>
      <c r="E2" s="218"/>
      <c r="F2" s="217"/>
      <c r="G2" s="217"/>
      <c r="H2" s="217"/>
      <c r="I2" s="217"/>
      <c r="J2" s="217"/>
      <c r="K2" s="217"/>
      <c r="L2" s="217"/>
      <c r="M2" s="218"/>
    </row>
    <row r="3" spans="1:14" s="14" customFormat="1" ht="12.75">
      <c r="D3" s="217" t="s">
        <v>989</v>
      </c>
      <c r="E3" s="218"/>
      <c r="F3" s="217"/>
      <c r="G3" s="217"/>
      <c r="H3" s="217"/>
      <c r="I3" s="217"/>
      <c r="J3" s="217"/>
      <c r="K3" s="217"/>
      <c r="L3" s="217"/>
      <c r="M3" s="218"/>
    </row>
    <row r="4" spans="1:14" s="14" customFormat="1" ht="12.75">
      <c r="D4" s="217" t="s">
        <v>2</v>
      </c>
      <c r="E4" s="218"/>
      <c r="F4" s="217"/>
      <c r="G4" s="217"/>
      <c r="H4" s="217"/>
      <c r="I4" s="217"/>
      <c r="J4" s="217"/>
      <c r="K4" s="217"/>
      <c r="L4" s="217"/>
      <c r="M4" s="218"/>
    </row>
    <row r="5" spans="1:14" s="14" customFormat="1" ht="12.75">
      <c r="A5" s="15"/>
      <c r="B5" s="15"/>
      <c r="D5" s="105"/>
      <c r="E5" s="115"/>
      <c r="F5" s="105"/>
      <c r="G5" s="105"/>
      <c r="H5" s="106"/>
      <c r="I5" s="106"/>
      <c r="J5" s="107"/>
      <c r="K5" s="108"/>
      <c r="L5" s="105"/>
      <c r="M5" s="109"/>
    </row>
    <row r="6" spans="1:14" ht="15" customHeight="1">
      <c r="A6" s="1"/>
      <c r="B6" s="1"/>
      <c r="D6" s="110"/>
      <c r="E6" s="116"/>
      <c r="F6" s="215" t="s">
        <v>4</v>
      </c>
      <c r="G6" s="215" t="s">
        <v>5</v>
      </c>
      <c r="H6" s="215" t="s">
        <v>6</v>
      </c>
      <c r="I6" s="215" t="s">
        <v>7</v>
      </c>
      <c r="J6" s="215" t="s">
        <v>8</v>
      </c>
      <c r="K6" s="219"/>
      <c r="L6" s="215" t="s">
        <v>9</v>
      </c>
      <c r="M6" s="215" t="s">
        <v>10</v>
      </c>
      <c r="N6" s="14"/>
    </row>
    <row r="7" spans="1:14" ht="28.5" customHeight="1" thickBot="1">
      <c r="A7" s="1"/>
      <c r="B7" s="1"/>
      <c r="C7" s="2" t="s">
        <v>3</v>
      </c>
      <c r="D7" s="111" t="s">
        <v>11</v>
      </c>
      <c r="E7" s="117" t="s">
        <v>12</v>
      </c>
      <c r="F7" s="216"/>
      <c r="G7" s="216"/>
      <c r="H7" s="216"/>
      <c r="I7" s="216"/>
      <c r="J7" s="12" t="s">
        <v>13</v>
      </c>
      <c r="K7" s="13" t="s">
        <v>14</v>
      </c>
      <c r="L7" s="216"/>
      <c r="M7" s="216"/>
      <c r="N7" s="14"/>
    </row>
    <row r="8" spans="1:14">
      <c r="A8" s="9"/>
      <c r="B8" s="18">
        <v>1</v>
      </c>
      <c r="D8" s="19"/>
      <c r="E8" s="118"/>
      <c r="F8" s="20"/>
      <c r="G8" s="21"/>
      <c r="H8" s="22"/>
      <c r="I8" s="22"/>
      <c r="J8" s="17"/>
      <c r="K8" s="17"/>
      <c r="L8" s="21"/>
      <c r="N8" s="14"/>
    </row>
    <row r="9" spans="1:14" ht="15" customHeight="1">
      <c r="A9" s="1"/>
      <c r="B9" s="24">
        <v>2</v>
      </c>
      <c r="D9" s="3" t="s">
        <v>985</v>
      </c>
      <c r="F9" s="3"/>
      <c r="G9" s="3"/>
      <c r="H9" s="6"/>
      <c r="I9" s="6"/>
      <c r="J9" s="17"/>
      <c r="K9" s="3"/>
      <c r="L9" s="3"/>
      <c r="M9" s="4"/>
      <c r="N9" s="14"/>
    </row>
    <row r="10" spans="1:14">
      <c r="B10" s="18">
        <v>3</v>
      </c>
      <c r="E10" s="120"/>
      <c r="G10" s="150"/>
      <c r="H10" s="151"/>
      <c r="I10" s="151"/>
      <c r="J10" s="152"/>
      <c r="K10" s="152"/>
      <c r="N10" s="14"/>
    </row>
    <row r="11" spans="1:14">
      <c r="B11" s="24">
        <v>4</v>
      </c>
      <c r="D11" s="112">
        <v>2019</v>
      </c>
      <c r="E11" s="121" t="s">
        <v>15</v>
      </c>
      <c r="G11" s="153">
        <v>58000000</v>
      </c>
      <c r="H11" s="151"/>
      <c r="I11" s="151"/>
      <c r="J11" s="152"/>
      <c r="K11" s="154">
        <f>36195498.34+791007.26+6764.03+23319.39+4123.14+13547.85+47305.43+2515.28+458591.98+881556.37+628801.85-45919.66+805944.93</f>
        <v>39813056.190000005</v>
      </c>
      <c r="M11" s="23" t="s">
        <v>16</v>
      </c>
      <c r="N11" s="14"/>
    </row>
    <row r="12" spans="1:14">
      <c r="D12" s="113"/>
      <c r="G12" s="127"/>
      <c r="H12" s="151"/>
      <c r="I12" s="151"/>
      <c r="J12" s="152"/>
      <c r="K12" s="155"/>
    </row>
    <row r="13" spans="1:14">
      <c r="D13" s="113"/>
      <c r="E13" s="122" t="s">
        <v>990</v>
      </c>
      <c r="G13" s="156"/>
      <c r="H13" s="151"/>
      <c r="I13" s="151"/>
      <c r="J13" s="152"/>
      <c r="K13" s="155"/>
    </row>
    <row r="14" spans="1:14">
      <c r="D14" s="112">
        <v>2019</v>
      </c>
      <c r="E14" s="123" t="s">
        <v>991</v>
      </c>
      <c r="G14" s="156">
        <v>5000000</v>
      </c>
      <c r="H14" s="151"/>
      <c r="I14" s="151"/>
      <c r="J14" s="152"/>
      <c r="K14" s="155"/>
    </row>
    <row r="15" spans="1:14">
      <c r="D15" s="112">
        <v>2019</v>
      </c>
      <c r="E15" s="123" t="s">
        <v>992</v>
      </c>
      <c r="G15" s="156">
        <v>500000</v>
      </c>
      <c r="H15" s="151"/>
      <c r="I15" s="151"/>
      <c r="J15" s="152"/>
      <c r="K15" s="155"/>
    </row>
    <row r="16" spans="1:14" ht="24">
      <c r="D16" s="112">
        <v>2019</v>
      </c>
      <c r="E16" s="124" t="s">
        <v>993</v>
      </c>
      <c r="G16" s="156">
        <v>2500000</v>
      </c>
      <c r="H16" s="151"/>
      <c r="I16" s="151"/>
      <c r="J16" s="152"/>
      <c r="K16" s="155"/>
    </row>
    <row r="17" spans="4:11">
      <c r="D17" s="113"/>
      <c r="E17" s="125" t="s">
        <v>994</v>
      </c>
      <c r="G17" s="156"/>
      <c r="H17" s="151"/>
      <c r="I17" s="151"/>
      <c r="J17" s="152"/>
      <c r="K17" s="155"/>
    </row>
    <row r="18" spans="4:11">
      <c r="D18" s="112">
        <v>2019</v>
      </c>
      <c r="E18" s="123" t="s">
        <v>995</v>
      </c>
      <c r="G18" s="156">
        <v>20000000</v>
      </c>
      <c r="H18" s="151"/>
      <c r="I18" s="151"/>
      <c r="J18" s="152"/>
      <c r="K18" s="155"/>
    </row>
    <row r="19" spans="4:11">
      <c r="D19" s="112">
        <v>2019</v>
      </c>
      <c r="E19" s="123" t="s">
        <v>996</v>
      </c>
      <c r="G19" s="156">
        <v>20000000</v>
      </c>
      <c r="H19" s="151"/>
      <c r="I19" s="151"/>
      <c r="J19" s="152"/>
      <c r="K19" s="155"/>
    </row>
    <row r="20" spans="4:11" ht="24">
      <c r="D20" s="112">
        <v>2019</v>
      </c>
      <c r="E20" s="124" t="s">
        <v>1026</v>
      </c>
      <c r="G20" s="156">
        <v>9000000</v>
      </c>
      <c r="H20" s="151"/>
      <c r="I20" s="151"/>
      <c r="J20" s="152"/>
      <c r="K20" s="155"/>
    </row>
    <row r="21" spans="4:11" ht="24">
      <c r="D21" s="112">
        <v>2019</v>
      </c>
      <c r="E21" s="124" t="s">
        <v>997</v>
      </c>
      <c r="G21" s="156">
        <v>2000000</v>
      </c>
      <c r="H21" s="151"/>
      <c r="I21" s="151"/>
      <c r="J21" s="152"/>
      <c r="K21" s="155"/>
    </row>
    <row r="22" spans="4:11">
      <c r="D22" s="112">
        <v>2019</v>
      </c>
      <c r="E22" s="124" t="s">
        <v>998</v>
      </c>
      <c r="G22" s="156">
        <v>2000000</v>
      </c>
      <c r="H22" s="151"/>
      <c r="I22" s="151"/>
      <c r="J22" s="152"/>
      <c r="K22" s="155"/>
    </row>
    <row r="23" spans="4:11" ht="24">
      <c r="D23" s="112">
        <v>2019</v>
      </c>
      <c r="E23" s="124" t="s">
        <v>999</v>
      </c>
      <c r="G23" s="156">
        <v>3000000</v>
      </c>
      <c r="H23" s="151"/>
      <c r="I23" s="151"/>
      <c r="J23" s="152"/>
      <c r="K23" s="155"/>
    </row>
    <row r="24" spans="4:11">
      <c r="D24" s="113"/>
      <c r="E24" s="125" t="s">
        <v>1000</v>
      </c>
      <c r="G24" s="156"/>
      <c r="H24" s="151"/>
      <c r="I24" s="151"/>
      <c r="J24" s="152"/>
      <c r="K24" s="155"/>
    </row>
    <row r="25" spans="4:11" ht="24">
      <c r="D25" s="112">
        <v>2019</v>
      </c>
      <c r="E25" s="124" t="s">
        <v>1025</v>
      </c>
      <c r="G25" s="156">
        <v>400000</v>
      </c>
      <c r="H25" s="151"/>
      <c r="I25" s="151"/>
      <c r="J25" s="152"/>
      <c r="K25" s="155"/>
    </row>
    <row r="26" spans="4:11">
      <c r="D26" s="113"/>
      <c r="E26" s="123" t="s">
        <v>1024</v>
      </c>
      <c r="G26" s="127"/>
      <c r="H26" s="151"/>
      <c r="I26" s="151"/>
      <c r="J26" s="152"/>
      <c r="K26" s="155"/>
    </row>
    <row r="27" spans="4:11" ht="24">
      <c r="D27" s="112">
        <v>2019</v>
      </c>
      <c r="E27" s="124" t="s">
        <v>1001</v>
      </c>
      <c r="G27" s="156">
        <v>400000</v>
      </c>
      <c r="H27" s="151"/>
      <c r="I27" s="151"/>
      <c r="J27" s="152"/>
      <c r="K27" s="155"/>
    </row>
    <row r="28" spans="4:11">
      <c r="D28" s="113"/>
      <c r="E28" s="125" t="s">
        <v>572</v>
      </c>
      <c r="G28" s="156"/>
      <c r="H28" s="151"/>
      <c r="I28" s="151"/>
      <c r="J28" s="152"/>
      <c r="K28" s="155"/>
    </row>
    <row r="29" spans="4:11" ht="36">
      <c r="D29" s="112">
        <v>2019</v>
      </c>
      <c r="E29" s="124" t="s">
        <v>1023</v>
      </c>
      <c r="G29" s="156">
        <v>27000000</v>
      </c>
      <c r="H29" s="151"/>
      <c r="I29" s="151"/>
      <c r="J29" s="152"/>
      <c r="K29" s="155"/>
    </row>
    <row r="30" spans="4:11">
      <c r="D30" s="113"/>
      <c r="E30" s="125" t="s">
        <v>1002</v>
      </c>
      <c r="G30" s="156"/>
      <c r="H30" s="151"/>
      <c r="I30" s="151"/>
      <c r="J30" s="152"/>
      <c r="K30" s="155"/>
    </row>
    <row r="31" spans="4:11">
      <c r="D31" s="112">
        <v>2019</v>
      </c>
      <c r="E31" s="124" t="s">
        <v>1003</v>
      </c>
      <c r="G31" s="156">
        <v>600000</v>
      </c>
      <c r="H31" s="151"/>
      <c r="I31" s="151"/>
      <c r="J31" s="152"/>
      <c r="K31" s="155"/>
    </row>
    <row r="32" spans="4:11">
      <c r="D32" s="113"/>
      <c r="E32" s="125" t="s">
        <v>1004</v>
      </c>
      <c r="G32" s="156"/>
      <c r="H32" s="151"/>
      <c r="I32" s="151"/>
      <c r="J32" s="152"/>
      <c r="K32" s="155"/>
    </row>
    <row r="33" spans="4:11" ht="24">
      <c r="D33" s="112">
        <v>2019</v>
      </c>
      <c r="E33" s="124" t="s">
        <v>1005</v>
      </c>
      <c r="G33" s="156">
        <v>10000000</v>
      </c>
      <c r="H33" s="151"/>
      <c r="I33" s="151"/>
      <c r="J33" s="152"/>
      <c r="K33" s="155"/>
    </row>
    <row r="34" spans="4:11" ht="24">
      <c r="D34" s="112">
        <v>2019</v>
      </c>
      <c r="E34" s="124" t="s">
        <v>1006</v>
      </c>
      <c r="G34" s="156">
        <v>9300000</v>
      </c>
      <c r="H34" s="151"/>
      <c r="I34" s="151"/>
      <c r="J34" s="152"/>
      <c r="K34" s="155"/>
    </row>
    <row r="35" spans="4:11">
      <c r="D35" s="113"/>
      <c r="E35" s="125" t="s">
        <v>577</v>
      </c>
      <c r="G35" s="156"/>
      <c r="H35" s="151"/>
      <c r="I35" s="151"/>
      <c r="J35" s="152"/>
      <c r="K35" s="155"/>
    </row>
    <row r="36" spans="4:11" ht="24">
      <c r="D36" s="112">
        <v>2019</v>
      </c>
      <c r="E36" s="124" t="s">
        <v>1007</v>
      </c>
      <c r="G36" s="156">
        <v>400000</v>
      </c>
      <c r="H36" s="151"/>
      <c r="I36" s="151"/>
      <c r="J36" s="152"/>
      <c r="K36" s="155"/>
    </row>
    <row r="37" spans="4:11">
      <c r="D37" s="113"/>
      <c r="E37" s="125" t="s">
        <v>1008</v>
      </c>
      <c r="G37" s="156"/>
      <c r="H37" s="151"/>
      <c r="I37" s="151"/>
      <c r="J37" s="152"/>
      <c r="K37" s="155"/>
    </row>
    <row r="38" spans="4:11" ht="24">
      <c r="D38" s="112">
        <v>2019</v>
      </c>
      <c r="E38" s="124" t="s">
        <v>1009</v>
      </c>
      <c r="G38" s="156">
        <v>1678571.43</v>
      </c>
      <c r="H38" s="151"/>
      <c r="I38" s="151"/>
      <c r="J38" s="152"/>
      <c r="K38" s="155"/>
    </row>
    <row r="39" spans="4:11">
      <c r="D39" s="113"/>
      <c r="E39" s="125" t="s">
        <v>137</v>
      </c>
      <c r="G39" s="156"/>
      <c r="H39" s="151"/>
      <c r="I39" s="151"/>
      <c r="J39" s="152"/>
      <c r="K39" s="155"/>
    </row>
    <row r="40" spans="4:11">
      <c r="D40" s="112">
        <v>2019</v>
      </c>
      <c r="E40" s="124" t="s">
        <v>1010</v>
      </c>
      <c r="G40" s="156">
        <v>360000</v>
      </c>
      <c r="H40" s="151"/>
      <c r="I40" s="151"/>
      <c r="J40" s="152"/>
      <c r="K40" s="155"/>
    </row>
    <row r="41" spans="4:11" ht="24">
      <c r="D41" s="112">
        <v>2019</v>
      </c>
      <c r="E41" s="124" t="s">
        <v>1011</v>
      </c>
      <c r="G41" s="156">
        <v>500000</v>
      </c>
      <c r="H41" s="151"/>
      <c r="I41" s="151"/>
      <c r="J41" s="152"/>
      <c r="K41" s="155"/>
    </row>
    <row r="42" spans="4:11" ht="24">
      <c r="D42" s="112">
        <v>2019</v>
      </c>
      <c r="E42" s="124" t="s">
        <v>1012</v>
      </c>
      <c r="G42" s="156">
        <v>500000</v>
      </c>
      <c r="H42" s="151"/>
      <c r="I42" s="151"/>
      <c r="J42" s="152"/>
      <c r="K42" s="155"/>
    </row>
    <row r="43" spans="4:11" ht="24">
      <c r="D43" s="112">
        <v>2019</v>
      </c>
      <c r="E43" s="124" t="s">
        <v>1013</v>
      </c>
      <c r="G43" s="156">
        <v>678571.43</v>
      </c>
      <c r="H43" s="151"/>
      <c r="I43" s="151"/>
      <c r="J43" s="152"/>
      <c r="K43" s="155"/>
    </row>
    <row r="44" spans="4:11" ht="24">
      <c r="D44" s="112">
        <v>2019</v>
      </c>
      <c r="E44" s="124" t="s">
        <v>1014</v>
      </c>
      <c r="G44" s="156">
        <v>1678571.43</v>
      </c>
      <c r="H44" s="151"/>
      <c r="I44" s="151"/>
      <c r="J44" s="152"/>
      <c r="K44" s="155"/>
    </row>
    <row r="45" spans="4:11" ht="24">
      <c r="D45" s="112">
        <v>2019</v>
      </c>
      <c r="E45" s="124" t="s">
        <v>1015</v>
      </c>
      <c r="G45" s="156">
        <v>1678571.43</v>
      </c>
      <c r="H45" s="151"/>
      <c r="I45" s="151"/>
      <c r="J45" s="152"/>
      <c r="K45" s="155"/>
    </row>
    <row r="46" spans="4:11" ht="24">
      <c r="D46" s="112">
        <v>2019</v>
      </c>
      <c r="E46" s="124" t="s">
        <v>1016</v>
      </c>
      <c r="G46" s="156">
        <v>278571.43</v>
      </c>
      <c r="H46" s="151"/>
      <c r="I46" s="151"/>
      <c r="J46" s="152"/>
      <c r="K46" s="155"/>
    </row>
    <row r="47" spans="4:11" ht="24">
      <c r="D47" s="112">
        <v>2019</v>
      </c>
      <c r="E47" s="124" t="s">
        <v>1017</v>
      </c>
      <c r="G47" s="156">
        <v>1000000</v>
      </c>
      <c r="H47" s="151"/>
      <c r="I47" s="151"/>
      <c r="J47" s="152"/>
      <c r="K47" s="155"/>
    </row>
    <row r="48" spans="4:11" ht="24">
      <c r="D48" s="112">
        <v>2019</v>
      </c>
      <c r="E48" s="124" t="s">
        <v>1018</v>
      </c>
      <c r="G48" s="156">
        <v>578571.43000000005</v>
      </c>
      <c r="H48" s="151"/>
      <c r="I48" s="151"/>
      <c r="J48" s="152"/>
      <c r="K48" s="155"/>
    </row>
    <row r="49" spans="1:14" ht="24">
      <c r="D49" s="112">
        <v>2019</v>
      </c>
      <c r="E49" s="124" t="s">
        <v>1019</v>
      </c>
      <c r="G49" s="156">
        <v>1678571.43</v>
      </c>
      <c r="H49" s="151"/>
      <c r="I49" s="151"/>
      <c r="J49" s="152"/>
      <c r="K49" s="155"/>
    </row>
    <row r="50" spans="1:14">
      <c r="D50" s="112">
        <v>2019</v>
      </c>
      <c r="E50" s="124" t="s">
        <v>806</v>
      </c>
      <c r="G50" s="156">
        <v>10877134.99</v>
      </c>
      <c r="H50" s="151"/>
      <c r="I50" s="151"/>
      <c r="J50" s="152"/>
      <c r="K50" s="155"/>
    </row>
    <row r="51" spans="1:14">
      <c r="D51" s="113"/>
      <c r="E51" s="125" t="s">
        <v>1020</v>
      </c>
      <c r="G51" s="156"/>
      <c r="H51" s="151"/>
      <c r="I51" s="151"/>
      <c r="J51" s="152"/>
      <c r="K51" s="155"/>
    </row>
    <row r="52" spans="1:14">
      <c r="D52" s="112">
        <v>2019</v>
      </c>
      <c r="E52" s="123" t="s">
        <v>71</v>
      </c>
      <c r="G52" s="156">
        <v>5000000</v>
      </c>
      <c r="H52" s="151"/>
      <c r="I52" s="151"/>
      <c r="J52" s="152"/>
      <c r="K52" s="155"/>
    </row>
    <row r="53" spans="1:14">
      <c r="D53" s="112">
        <v>2019</v>
      </c>
      <c r="E53" s="123" t="s">
        <v>1021</v>
      </c>
      <c r="G53" s="156">
        <v>2000000</v>
      </c>
      <c r="H53" s="151"/>
      <c r="I53" s="151"/>
      <c r="J53" s="152"/>
      <c r="K53" s="155"/>
    </row>
    <row r="54" spans="1:14">
      <c r="D54" s="113"/>
      <c r="E54" s="125" t="s">
        <v>1022</v>
      </c>
      <c r="G54" s="156"/>
      <c r="H54" s="151"/>
      <c r="I54" s="151"/>
      <c r="J54" s="152"/>
      <c r="K54" s="155"/>
    </row>
    <row r="55" spans="1:14">
      <c r="D55" s="112">
        <v>2019</v>
      </c>
      <c r="E55" s="123" t="s">
        <v>561</v>
      </c>
      <c r="G55" s="156">
        <v>2000000</v>
      </c>
      <c r="H55" s="151"/>
      <c r="I55" s="151"/>
      <c r="J55" s="152"/>
      <c r="K55" s="155"/>
    </row>
    <row r="56" spans="1:14" s="30" customFormat="1">
      <c r="A56" s="24"/>
      <c r="B56" s="18">
        <v>87</v>
      </c>
      <c r="C56" s="43"/>
      <c r="D56" s="114"/>
      <c r="E56" s="126" t="s">
        <v>72</v>
      </c>
      <c r="F56" s="65"/>
      <c r="G56" s="157">
        <f>SUM(G11:G55)</f>
        <v>200587135.00000006</v>
      </c>
      <c r="H56" s="158"/>
      <c r="I56" s="158"/>
      <c r="J56" s="159"/>
      <c r="K56" s="157">
        <f>SUM(K11:K55)</f>
        <v>39813056.190000005</v>
      </c>
      <c r="M56" s="38"/>
      <c r="N56" s="14"/>
    </row>
    <row r="57" spans="1:14">
      <c r="B57" s="18"/>
      <c r="D57" s="19"/>
      <c r="E57" s="5"/>
      <c r="G57" s="160"/>
      <c r="H57" s="151"/>
      <c r="I57" s="151"/>
      <c r="J57" s="152"/>
      <c r="K57" s="152"/>
      <c r="N57" s="14"/>
    </row>
    <row r="58" spans="1:14">
      <c r="B58" s="18"/>
      <c r="D58" s="19"/>
      <c r="E58" s="5"/>
      <c r="G58" s="160"/>
      <c r="H58" s="151"/>
      <c r="I58" s="151"/>
      <c r="J58" s="152"/>
      <c r="K58" s="152"/>
      <c r="N58" s="14"/>
    </row>
    <row r="59" spans="1:14">
      <c r="B59" s="18"/>
      <c r="D59" s="19"/>
      <c r="E59" s="5"/>
      <c r="G59" s="160"/>
      <c r="H59" s="151"/>
      <c r="I59" s="151"/>
      <c r="J59" s="152"/>
      <c r="K59" s="152"/>
      <c r="N59" s="14"/>
    </row>
    <row r="60" spans="1:14">
      <c r="B60" s="18"/>
      <c r="D60" s="19"/>
      <c r="E60" s="5"/>
      <c r="G60" s="160"/>
      <c r="H60" s="151"/>
      <c r="I60" s="151"/>
      <c r="J60" s="152"/>
      <c r="K60" s="152"/>
      <c r="N60" s="14"/>
    </row>
    <row r="61" spans="1:14">
      <c r="A61" s="18"/>
      <c r="B61" s="24">
        <v>90</v>
      </c>
      <c r="D61" s="3" t="s">
        <v>986</v>
      </c>
      <c r="E61" s="127"/>
      <c r="F61" s="19"/>
      <c r="G61" s="161"/>
      <c r="H61" s="162"/>
      <c r="I61" s="162"/>
      <c r="J61" s="152"/>
      <c r="K61" s="155"/>
      <c r="L61" s="19"/>
      <c r="N61" s="14"/>
    </row>
    <row r="62" spans="1:14">
      <c r="A62" s="18"/>
      <c r="B62" s="18">
        <v>91</v>
      </c>
      <c r="F62" s="19"/>
      <c r="G62" s="163"/>
      <c r="H62" s="162"/>
      <c r="I62" s="162"/>
      <c r="J62" s="152"/>
      <c r="K62" s="152"/>
      <c r="L62" s="19"/>
      <c r="N62" s="14"/>
    </row>
    <row r="63" spans="1:14">
      <c r="B63" s="24">
        <v>92</v>
      </c>
      <c r="E63" s="5" t="s">
        <v>73</v>
      </c>
      <c r="G63" s="161"/>
      <c r="H63" s="151"/>
      <c r="I63" s="151"/>
      <c r="J63" s="152"/>
      <c r="K63" s="152"/>
      <c r="N63" s="14"/>
    </row>
    <row r="64" spans="1:14">
      <c r="B64" s="18">
        <v>93</v>
      </c>
      <c r="E64" s="120" t="s">
        <v>74</v>
      </c>
      <c r="G64" s="163"/>
      <c r="H64" s="151"/>
      <c r="I64" s="151"/>
      <c r="J64" s="152"/>
      <c r="K64" s="152"/>
      <c r="N64" s="14"/>
    </row>
    <row r="65" spans="1:14">
      <c r="A65" s="1"/>
      <c r="B65" s="24">
        <v>94</v>
      </c>
      <c r="D65" s="31"/>
      <c r="E65" s="128"/>
      <c r="G65" s="164"/>
      <c r="H65" s="151"/>
      <c r="I65" s="151"/>
      <c r="J65" s="152"/>
      <c r="K65" s="155"/>
      <c r="N65" s="14"/>
    </row>
    <row r="66" spans="1:14">
      <c r="B66" s="18">
        <v>95</v>
      </c>
      <c r="C66" s="11" t="s">
        <v>702</v>
      </c>
      <c r="E66" s="119" t="s">
        <v>75</v>
      </c>
      <c r="G66" s="165">
        <v>0</v>
      </c>
      <c r="H66" s="166"/>
      <c r="I66" s="166"/>
      <c r="J66" s="152"/>
      <c r="K66" s="152"/>
      <c r="L66" s="40"/>
      <c r="N66" s="14"/>
    </row>
    <row r="67" spans="1:14" ht="12" customHeight="1">
      <c r="A67" s="18"/>
      <c r="B67" s="24">
        <v>96</v>
      </c>
      <c r="D67" s="1">
        <v>2004</v>
      </c>
      <c r="E67" s="129" t="s">
        <v>76</v>
      </c>
      <c r="F67" s="24" t="s">
        <v>77</v>
      </c>
      <c r="G67" s="167">
        <v>1000000</v>
      </c>
      <c r="H67" s="168"/>
      <c r="I67" s="168"/>
      <c r="J67" s="152"/>
      <c r="K67" s="155">
        <f>1000000-991689</f>
        <v>8311</v>
      </c>
      <c r="L67" s="40"/>
      <c r="N67" s="14"/>
    </row>
    <row r="68" spans="1:14">
      <c r="A68" s="18" t="s">
        <v>78</v>
      </c>
      <c r="B68" s="18">
        <v>97</v>
      </c>
      <c r="D68" s="1">
        <v>2001</v>
      </c>
      <c r="E68" s="130" t="s">
        <v>79</v>
      </c>
      <c r="F68" s="24" t="s">
        <v>77</v>
      </c>
      <c r="G68" s="167">
        <v>500000</v>
      </c>
      <c r="H68" s="168"/>
      <c r="I68" s="168"/>
      <c r="J68" s="152"/>
      <c r="K68" s="155">
        <v>0</v>
      </c>
      <c r="L68" s="40"/>
      <c r="N68" s="14"/>
    </row>
    <row r="69" spans="1:14">
      <c r="A69" s="68" t="s">
        <v>85</v>
      </c>
      <c r="B69" s="18">
        <v>99</v>
      </c>
      <c r="D69" s="1">
        <v>2011</v>
      </c>
      <c r="E69" s="119" t="s">
        <v>86</v>
      </c>
      <c r="F69" s="44" t="s">
        <v>87</v>
      </c>
      <c r="G69" s="169">
        <v>114000</v>
      </c>
      <c r="H69" s="170">
        <v>40695</v>
      </c>
      <c r="I69" s="170">
        <v>41274</v>
      </c>
      <c r="J69" s="152">
        <v>1</v>
      </c>
      <c r="K69" s="155">
        <f>114000-33582</f>
        <v>80418</v>
      </c>
      <c r="M69" s="23" t="s">
        <v>82</v>
      </c>
      <c r="N69" s="14"/>
    </row>
    <row r="70" spans="1:14" ht="24">
      <c r="A70" s="68" t="s">
        <v>88</v>
      </c>
      <c r="B70" s="24">
        <v>100</v>
      </c>
      <c r="C70" s="1" t="s">
        <v>703</v>
      </c>
      <c r="D70" s="1">
        <v>2011</v>
      </c>
      <c r="E70" s="119" t="s">
        <v>89</v>
      </c>
      <c r="F70" s="44" t="s">
        <v>134</v>
      </c>
      <c r="G70" s="169">
        <v>700000</v>
      </c>
      <c r="H70" s="171">
        <v>40725</v>
      </c>
      <c r="I70" s="170"/>
      <c r="J70" s="152">
        <v>0.37</v>
      </c>
      <c r="K70" s="155">
        <v>546410.34</v>
      </c>
      <c r="M70" s="23" t="s">
        <v>90</v>
      </c>
      <c r="N70" s="14"/>
    </row>
    <row r="71" spans="1:14" ht="88.5" customHeight="1">
      <c r="A71" s="24" t="s">
        <v>94</v>
      </c>
      <c r="B71" s="18">
        <v>103</v>
      </c>
      <c r="C71" s="71" t="s">
        <v>704</v>
      </c>
      <c r="D71" s="1">
        <v>2012</v>
      </c>
      <c r="E71" s="131" t="s">
        <v>95</v>
      </c>
      <c r="F71" s="44" t="s">
        <v>93</v>
      </c>
      <c r="G71" s="169">
        <v>10000000</v>
      </c>
      <c r="H71" s="170">
        <v>42629</v>
      </c>
      <c r="I71" s="170">
        <v>43190</v>
      </c>
      <c r="J71" s="152">
        <v>1</v>
      </c>
      <c r="K71" s="155">
        <v>7807670.7400000002</v>
      </c>
      <c r="M71" s="72" t="s">
        <v>815</v>
      </c>
      <c r="N71" s="14"/>
    </row>
    <row r="72" spans="1:14" ht="24">
      <c r="A72" s="73" t="s">
        <v>96</v>
      </c>
      <c r="B72" s="24">
        <v>104</v>
      </c>
      <c r="C72" s="71" t="s">
        <v>917</v>
      </c>
      <c r="D72" s="1">
        <v>2012</v>
      </c>
      <c r="E72" s="131" t="s">
        <v>97</v>
      </c>
      <c r="F72" s="44" t="s">
        <v>98</v>
      </c>
      <c r="G72" s="172">
        <v>535115.82999999996</v>
      </c>
      <c r="H72" s="173">
        <v>41487</v>
      </c>
      <c r="I72" s="173">
        <v>41713</v>
      </c>
      <c r="J72" s="174">
        <v>1</v>
      </c>
      <c r="K72" s="175">
        <v>495907.52</v>
      </c>
      <c r="L72" s="23"/>
      <c r="M72" s="72" t="s">
        <v>82</v>
      </c>
      <c r="N72" s="14"/>
    </row>
    <row r="73" spans="1:14" ht="24">
      <c r="A73" s="24" t="s">
        <v>99</v>
      </c>
      <c r="B73" s="18">
        <v>105</v>
      </c>
      <c r="C73" s="71" t="s">
        <v>916</v>
      </c>
      <c r="D73" s="1">
        <v>2013</v>
      </c>
      <c r="E73" s="119" t="s">
        <v>100</v>
      </c>
      <c r="F73" s="44" t="s">
        <v>93</v>
      </c>
      <c r="G73" s="169">
        <v>3000000</v>
      </c>
      <c r="H73" s="171">
        <v>41351</v>
      </c>
      <c r="I73" s="170">
        <v>42154</v>
      </c>
      <c r="J73" s="152">
        <v>1</v>
      </c>
      <c r="K73" s="155">
        <v>2661470.08</v>
      </c>
      <c r="M73" s="75" t="s">
        <v>82</v>
      </c>
      <c r="N73" s="14"/>
    </row>
    <row r="74" spans="1:14" ht="24">
      <c r="A74" s="24" t="s">
        <v>101</v>
      </c>
      <c r="B74" s="24">
        <v>106</v>
      </c>
      <c r="C74" s="71" t="s">
        <v>915</v>
      </c>
      <c r="D74" s="1">
        <v>2013</v>
      </c>
      <c r="E74" s="119" t="s">
        <v>102</v>
      </c>
      <c r="F74" s="44" t="s">
        <v>84</v>
      </c>
      <c r="G74" s="176">
        <f>8100+3000000</f>
        <v>3008100</v>
      </c>
      <c r="H74" s="177">
        <v>41548</v>
      </c>
      <c r="I74" s="178">
        <v>42916</v>
      </c>
      <c r="J74" s="179">
        <v>1</v>
      </c>
      <c r="K74" s="180">
        <v>2783489.42</v>
      </c>
      <c r="M74" s="75" t="s">
        <v>82</v>
      </c>
      <c r="N74" s="14"/>
    </row>
    <row r="75" spans="1:14" ht="53.25" customHeight="1">
      <c r="A75" s="68" t="s">
        <v>104</v>
      </c>
      <c r="B75" s="18">
        <v>107</v>
      </c>
      <c r="C75" s="71" t="s">
        <v>705</v>
      </c>
      <c r="D75" s="1">
        <v>2013</v>
      </c>
      <c r="E75" s="119" t="s">
        <v>105</v>
      </c>
      <c r="F75" s="44" t="s">
        <v>98</v>
      </c>
      <c r="G75" s="181">
        <f>104400+3000000</f>
        <v>3104400</v>
      </c>
      <c r="H75" s="182">
        <v>41596</v>
      </c>
      <c r="I75" s="182"/>
      <c r="J75" s="152"/>
      <c r="K75" s="155">
        <v>77968.679999999993</v>
      </c>
      <c r="M75" s="75" t="s">
        <v>942</v>
      </c>
      <c r="N75" s="14"/>
    </row>
    <row r="76" spans="1:14">
      <c r="A76" s="24" t="s">
        <v>106</v>
      </c>
      <c r="B76" s="24">
        <v>110</v>
      </c>
      <c r="C76" s="71" t="s">
        <v>914</v>
      </c>
      <c r="D76" s="1">
        <v>2013</v>
      </c>
      <c r="E76" s="119" t="s">
        <v>107</v>
      </c>
      <c r="F76" s="44" t="s">
        <v>108</v>
      </c>
      <c r="G76" s="181">
        <v>568710</v>
      </c>
      <c r="H76" s="182">
        <v>42552</v>
      </c>
      <c r="I76" s="182">
        <v>42947</v>
      </c>
      <c r="J76" s="152">
        <v>1</v>
      </c>
      <c r="K76" s="155">
        <v>468013.78</v>
      </c>
      <c r="M76" s="72" t="s">
        <v>82</v>
      </c>
      <c r="N76" s="14"/>
    </row>
    <row r="77" spans="1:14" ht="26.25" customHeight="1">
      <c r="A77" s="44" t="s">
        <v>109</v>
      </c>
      <c r="B77" s="18">
        <v>111</v>
      </c>
      <c r="C77" s="71" t="s">
        <v>913</v>
      </c>
      <c r="D77" s="1">
        <v>2013</v>
      </c>
      <c r="E77" s="119" t="s">
        <v>110</v>
      </c>
      <c r="F77" s="44" t="s">
        <v>108</v>
      </c>
      <c r="G77" s="183">
        <v>606779.6</v>
      </c>
      <c r="H77" s="184">
        <v>41792</v>
      </c>
      <c r="I77" s="184">
        <v>41973</v>
      </c>
      <c r="J77" s="174">
        <v>1</v>
      </c>
      <c r="K77" s="175">
        <v>544360.59</v>
      </c>
      <c r="L77" s="23"/>
      <c r="M77" s="72" t="s">
        <v>82</v>
      </c>
      <c r="N77" s="14"/>
    </row>
    <row r="78" spans="1:14" ht="24">
      <c r="B78" s="24">
        <v>112</v>
      </c>
      <c r="C78" s="24">
        <v>0</v>
      </c>
      <c r="D78" s="1">
        <v>2013</v>
      </c>
      <c r="E78" s="119" t="s">
        <v>111</v>
      </c>
      <c r="F78" s="44" t="s">
        <v>112</v>
      </c>
      <c r="G78" s="181">
        <v>150000</v>
      </c>
      <c r="H78" s="166"/>
      <c r="I78" s="166"/>
      <c r="J78" s="152"/>
      <c r="K78" s="155">
        <v>0</v>
      </c>
      <c r="N78" s="14"/>
    </row>
    <row r="79" spans="1:14">
      <c r="A79" s="24" t="s">
        <v>118</v>
      </c>
      <c r="B79" s="24">
        <v>118</v>
      </c>
      <c r="C79" s="71" t="s">
        <v>912</v>
      </c>
      <c r="D79" s="1">
        <v>2014</v>
      </c>
      <c r="E79" s="121" t="s">
        <v>119</v>
      </c>
      <c r="F79" s="78" t="s">
        <v>108</v>
      </c>
      <c r="G79" s="181">
        <v>1000000</v>
      </c>
      <c r="H79" s="182">
        <v>41867</v>
      </c>
      <c r="I79" s="182">
        <v>41942</v>
      </c>
      <c r="J79" s="152">
        <v>1</v>
      </c>
      <c r="K79" s="155">
        <v>936750.81</v>
      </c>
      <c r="L79" s="40"/>
      <c r="M79" s="23" t="s">
        <v>120</v>
      </c>
      <c r="N79" s="14"/>
    </row>
    <row r="80" spans="1:14" ht="24">
      <c r="A80" s="18" t="s">
        <v>121</v>
      </c>
      <c r="B80" s="18">
        <v>119</v>
      </c>
      <c r="C80" s="71" t="s">
        <v>911</v>
      </c>
      <c r="D80" s="1">
        <v>2014</v>
      </c>
      <c r="E80" s="121" t="s">
        <v>122</v>
      </c>
      <c r="F80" s="78" t="s">
        <v>84</v>
      </c>
      <c r="G80" s="181">
        <f>483700+8000000</f>
        <v>8483700</v>
      </c>
      <c r="H80" s="182">
        <v>42191</v>
      </c>
      <c r="I80" s="182" t="s">
        <v>123</v>
      </c>
      <c r="J80" s="152">
        <v>1</v>
      </c>
      <c r="K80" s="155">
        <f>7597539.78+17970+191210.25+104966.95</f>
        <v>7911686.9800000004</v>
      </c>
      <c r="L80" s="40"/>
      <c r="M80" s="72" t="s">
        <v>82</v>
      </c>
      <c r="N80" s="14"/>
    </row>
    <row r="81" spans="1:17">
      <c r="A81" s="18"/>
      <c r="B81" s="24">
        <v>120</v>
      </c>
      <c r="E81" s="5" t="s">
        <v>124</v>
      </c>
      <c r="F81" s="19"/>
      <c r="G81" s="165"/>
      <c r="H81" s="166"/>
      <c r="I81" s="166"/>
      <c r="J81" s="152"/>
      <c r="K81" s="152"/>
      <c r="L81" s="40"/>
      <c r="N81" s="14"/>
    </row>
    <row r="82" spans="1:17" ht="15" customHeight="1">
      <c r="B82" s="18">
        <v>121</v>
      </c>
      <c r="C82" s="18" t="s">
        <v>83</v>
      </c>
      <c r="D82" s="1">
        <v>2014</v>
      </c>
      <c r="E82" s="121" t="s">
        <v>125</v>
      </c>
      <c r="F82" s="28" t="s">
        <v>92</v>
      </c>
      <c r="G82" s="181">
        <v>10000000</v>
      </c>
      <c r="H82" s="182">
        <v>41801</v>
      </c>
      <c r="I82" s="185"/>
      <c r="J82" s="152">
        <v>0.2243</v>
      </c>
      <c r="K82" s="155">
        <f>10000000-7757237</f>
        <v>2242763</v>
      </c>
      <c r="L82" s="40"/>
      <c r="M82" s="23" t="s">
        <v>16</v>
      </c>
      <c r="N82" s="14"/>
      <c r="P82" s="40"/>
      <c r="Q82" s="69"/>
    </row>
    <row r="83" spans="1:17" ht="15" customHeight="1">
      <c r="B83" s="18"/>
      <c r="C83" s="18"/>
      <c r="E83" s="121"/>
      <c r="F83" s="28"/>
      <c r="G83" s="181"/>
      <c r="H83" s="182"/>
      <c r="I83" s="185"/>
      <c r="J83" s="152"/>
      <c r="K83" s="155"/>
      <c r="L83" s="40"/>
      <c r="N83" s="14"/>
      <c r="P83" s="40"/>
      <c r="Q83" s="69"/>
    </row>
    <row r="84" spans="1:17">
      <c r="A84" s="18"/>
      <c r="B84" s="24">
        <v>122</v>
      </c>
      <c r="E84" s="5" t="s">
        <v>126</v>
      </c>
      <c r="F84" s="19"/>
      <c r="G84" s="165">
        <v>0</v>
      </c>
      <c r="H84" s="166"/>
      <c r="I84" s="166"/>
      <c r="J84" s="152"/>
      <c r="K84" s="152"/>
      <c r="L84" s="40"/>
      <c r="N84" s="14"/>
    </row>
    <row r="85" spans="1:17" ht="40.5" customHeight="1">
      <c r="A85" s="24" t="s">
        <v>127</v>
      </c>
      <c r="B85" s="18">
        <v>129</v>
      </c>
      <c r="C85" s="1" t="s">
        <v>775</v>
      </c>
      <c r="D85" s="1">
        <v>2014</v>
      </c>
      <c r="E85" s="132" t="s">
        <v>128</v>
      </c>
      <c r="F85" s="19" t="s">
        <v>129</v>
      </c>
      <c r="G85" s="165">
        <v>500000</v>
      </c>
      <c r="H85" s="182">
        <v>42445</v>
      </c>
      <c r="I85" s="166"/>
      <c r="J85" s="152">
        <v>0.75</v>
      </c>
      <c r="K85" s="155">
        <v>137164.48000000001</v>
      </c>
      <c r="L85" s="40"/>
      <c r="M85" s="72" t="s">
        <v>130</v>
      </c>
      <c r="N85" s="14"/>
    </row>
    <row r="86" spans="1:17" ht="11.25" customHeight="1">
      <c r="B86" s="24">
        <v>130</v>
      </c>
      <c r="E86" s="132"/>
      <c r="F86" s="19"/>
      <c r="G86" s="165"/>
      <c r="H86" s="182"/>
      <c r="I86" s="166"/>
      <c r="J86" s="152"/>
      <c r="K86" s="155"/>
      <c r="L86" s="40"/>
      <c r="M86" s="72"/>
      <c r="N86" s="14"/>
    </row>
    <row r="87" spans="1:17">
      <c r="A87" s="18"/>
      <c r="B87" s="18">
        <v>131</v>
      </c>
      <c r="E87" s="133" t="s">
        <v>131</v>
      </c>
      <c r="F87" s="19"/>
      <c r="G87" s="165">
        <v>0</v>
      </c>
      <c r="H87" s="166"/>
      <c r="I87" s="166"/>
      <c r="J87" s="152"/>
      <c r="K87" s="152"/>
      <c r="L87" s="40"/>
      <c r="N87" s="14"/>
    </row>
    <row r="88" spans="1:17">
      <c r="A88" s="18" t="s">
        <v>132</v>
      </c>
      <c r="B88" s="24">
        <v>132</v>
      </c>
      <c r="C88" s="71" t="s">
        <v>910</v>
      </c>
      <c r="D88" s="1">
        <v>2014</v>
      </c>
      <c r="E88" s="121" t="s">
        <v>133</v>
      </c>
      <c r="F88" s="78" t="s">
        <v>134</v>
      </c>
      <c r="G88" s="181">
        <f>12800+200000</f>
        <v>212800</v>
      </c>
      <c r="H88" s="182">
        <v>42156</v>
      </c>
      <c r="I88" s="182">
        <v>42551</v>
      </c>
      <c r="J88" s="152">
        <v>1</v>
      </c>
      <c r="K88" s="155">
        <f>335872.28-153516.96</f>
        <v>182355.32000000004</v>
      </c>
      <c r="L88" s="40"/>
      <c r="M88" s="23" t="s">
        <v>82</v>
      </c>
      <c r="N88" s="14"/>
    </row>
    <row r="89" spans="1:17">
      <c r="A89" s="79"/>
      <c r="B89" s="24">
        <v>134</v>
      </c>
      <c r="E89" s="134" t="s">
        <v>137</v>
      </c>
      <c r="F89" s="80"/>
      <c r="G89" s="165"/>
      <c r="H89" s="166"/>
      <c r="I89" s="166"/>
      <c r="J89" s="152"/>
      <c r="K89" s="152"/>
      <c r="L89" s="40"/>
      <c r="N89" s="14"/>
    </row>
    <row r="90" spans="1:17" ht="50.25" customHeight="1">
      <c r="A90" s="18" t="s">
        <v>139</v>
      </c>
      <c r="B90" s="24">
        <v>136</v>
      </c>
      <c r="C90" s="71" t="s">
        <v>782</v>
      </c>
      <c r="D90" s="23">
        <v>2015</v>
      </c>
      <c r="E90" s="135" t="s">
        <v>140</v>
      </c>
      <c r="F90" s="23" t="s">
        <v>80</v>
      </c>
      <c r="G90" s="181">
        <v>800000</v>
      </c>
      <c r="H90" s="178">
        <v>42401</v>
      </c>
      <c r="I90" s="186"/>
      <c r="J90" s="152">
        <v>0.8</v>
      </c>
      <c r="K90" s="155">
        <v>542345.16</v>
      </c>
      <c r="M90" s="72" t="s">
        <v>141</v>
      </c>
      <c r="N90" s="14"/>
    </row>
    <row r="91" spans="1:17">
      <c r="A91" s="81" t="s">
        <v>142</v>
      </c>
      <c r="B91" s="18">
        <v>137</v>
      </c>
      <c r="C91" s="1" t="s">
        <v>909</v>
      </c>
      <c r="D91" s="23">
        <v>2015</v>
      </c>
      <c r="E91" s="132" t="s">
        <v>143</v>
      </c>
      <c r="F91" s="19" t="s">
        <v>108</v>
      </c>
      <c r="G91" s="181">
        <v>770000</v>
      </c>
      <c r="H91" s="187">
        <v>42384</v>
      </c>
      <c r="I91" s="178">
        <v>43190</v>
      </c>
      <c r="J91" s="152">
        <v>1</v>
      </c>
      <c r="K91" s="155">
        <v>542234.04</v>
      </c>
      <c r="L91" s="82"/>
      <c r="M91" s="23" t="s">
        <v>82</v>
      </c>
      <c r="N91" s="14"/>
    </row>
    <row r="92" spans="1:17" ht="27" customHeight="1">
      <c r="A92" s="81" t="s">
        <v>145</v>
      </c>
      <c r="B92" s="24">
        <v>138</v>
      </c>
      <c r="C92" s="1" t="s">
        <v>776</v>
      </c>
      <c r="D92" s="23">
        <v>2015</v>
      </c>
      <c r="E92" s="132" t="s">
        <v>146</v>
      </c>
      <c r="F92" s="19" t="s">
        <v>98</v>
      </c>
      <c r="G92" s="181">
        <v>2000000</v>
      </c>
      <c r="H92" s="171">
        <v>42644</v>
      </c>
      <c r="I92" s="188"/>
      <c r="J92" s="152">
        <v>0.65</v>
      </c>
      <c r="K92" s="155">
        <v>1716184.88</v>
      </c>
      <c r="L92" s="82"/>
      <c r="M92" s="72" t="s">
        <v>850</v>
      </c>
      <c r="N92" s="14"/>
    </row>
    <row r="93" spans="1:17">
      <c r="B93" s="24">
        <v>144</v>
      </c>
      <c r="C93" s="83"/>
      <c r="E93" s="5" t="s">
        <v>124</v>
      </c>
      <c r="F93" s="84"/>
      <c r="G93" s="189"/>
      <c r="H93" s="190"/>
      <c r="I93" s="190"/>
      <c r="J93" s="152"/>
      <c r="K93" s="152"/>
      <c r="L93" s="40"/>
      <c r="N93" s="14"/>
    </row>
    <row r="94" spans="1:17">
      <c r="B94" s="18">
        <v>145</v>
      </c>
      <c r="C94" s="18" t="s">
        <v>78</v>
      </c>
      <c r="D94" s="23">
        <v>2015</v>
      </c>
      <c r="E94" s="121" t="s">
        <v>150</v>
      </c>
      <c r="F94" s="19"/>
      <c r="G94" s="165">
        <v>3476406.99</v>
      </c>
      <c r="H94" s="166"/>
      <c r="I94" s="166"/>
      <c r="J94" s="152"/>
      <c r="K94" s="165">
        <v>0</v>
      </c>
      <c r="L94" s="40"/>
      <c r="N94" s="14"/>
      <c r="Q94" s="40"/>
    </row>
    <row r="95" spans="1:17">
      <c r="A95" s="83"/>
      <c r="B95" s="24">
        <v>146</v>
      </c>
      <c r="E95" s="5" t="s">
        <v>126</v>
      </c>
      <c r="F95" s="84"/>
      <c r="G95" s="189"/>
      <c r="H95" s="190"/>
      <c r="I95" s="190"/>
      <c r="J95" s="152"/>
      <c r="K95" s="152"/>
      <c r="L95" s="40"/>
      <c r="N95" s="14"/>
    </row>
    <row r="96" spans="1:17" ht="24">
      <c r="A96" s="18" t="s">
        <v>151</v>
      </c>
      <c r="B96" s="18">
        <v>151</v>
      </c>
      <c r="C96" s="71" t="s">
        <v>908</v>
      </c>
      <c r="D96" s="23">
        <v>2015</v>
      </c>
      <c r="E96" s="119" t="s">
        <v>152</v>
      </c>
      <c r="F96" s="23" t="s">
        <v>108</v>
      </c>
      <c r="G96" s="191">
        <v>500000</v>
      </c>
      <c r="H96" s="178">
        <v>42156</v>
      </c>
      <c r="I96" s="192">
        <v>42185</v>
      </c>
      <c r="J96" s="152">
        <v>1</v>
      </c>
      <c r="K96" s="155">
        <v>457677.34</v>
      </c>
      <c r="M96" s="23" t="s">
        <v>82</v>
      </c>
      <c r="N96" s="14"/>
    </row>
    <row r="97" spans="1:14" s="23" customFormat="1" ht="15.75" customHeight="1">
      <c r="A97" s="78" t="s">
        <v>153</v>
      </c>
      <c r="B97" s="24">
        <v>152</v>
      </c>
      <c r="C97" s="71" t="s">
        <v>781</v>
      </c>
      <c r="D97" s="23">
        <v>2015</v>
      </c>
      <c r="E97" s="135" t="s">
        <v>154</v>
      </c>
      <c r="F97" s="23" t="s">
        <v>108</v>
      </c>
      <c r="G97" s="183">
        <v>3000000</v>
      </c>
      <c r="H97" s="193">
        <v>42445</v>
      </c>
      <c r="I97" s="194">
        <v>43281</v>
      </c>
      <c r="J97" s="174">
        <v>1</v>
      </c>
      <c r="K97" s="175">
        <v>1148517.8799999999</v>
      </c>
      <c r="M97" s="72" t="s">
        <v>103</v>
      </c>
      <c r="N97" s="14"/>
    </row>
    <row r="98" spans="1:14" ht="24">
      <c r="A98" s="18" t="s">
        <v>155</v>
      </c>
      <c r="B98" s="18">
        <v>153</v>
      </c>
      <c r="C98" s="71" t="s">
        <v>907</v>
      </c>
      <c r="D98" s="23">
        <v>2015</v>
      </c>
      <c r="E98" s="135" t="s">
        <v>156</v>
      </c>
      <c r="F98" s="23" t="s">
        <v>108</v>
      </c>
      <c r="G98" s="181">
        <v>3000000</v>
      </c>
      <c r="H98" s="178">
        <v>42409</v>
      </c>
      <c r="I98" s="192">
        <v>42750</v>
      </c>
      <c r="J98" s="152">
        <v>1</v>
      </c>
      <c r="K98" s="155">
        <v>2935348.39</v>
      </c>
      <c r="M98" s="72" t="s">
        <v>82</v>
      </c>
      <c r="N98" s="14"/>
    </row>
    <row r="99" spans="1:14">
      <c r="A99" s="18" t="s">
        <v>157</v>
      </c>
      <c r="B99" s="24">
        <v>154</v>
      </c>
      <c r="C99" s="71" t="s">
        <v>906</v>
      </c>
      <c r="D99" s="23">
        <v>2015</v>
      </c>
      <c r="E99" s="135" t="s">
        <v>158</v>
      </c>
      <c r="F99" s="23" t="s">
        <v>108</v>
      </c>
      <c r="G99" s="181">
        <f>53659.56+2000000</f>
        <v>2053659.56</v>
      </c>
      <c r="H99" s="178">
        <v>42095</v>
      </c>
      <c r="I99" s="192">
        <v>42444</v>
      </c>
      <c r="J99" s="152">
        <v>1</v>
      </c>
      <c r="K99" s="155">
        <v>1967337.73</v>
      </c>
      <c r="M99" s="23" t="s">
        <v>82</v>
      </c>
      <c r="N99" s="14"/>
    </row>
    <row r="100" spans="1:14" ht="38.25" customHeight="1">
      <c r="A100" s="18" t="s">
        <v>159</v>
      </c>
      <c r="B100" s="18">
        <v>155</v>
      </c>
      <c r="C100" s="71" t="s">
        <v>780</v>
      </c>
      <c r="D100" s="23">
        <v>2015</v>
      </c>
      <c r="E100" s="121" t="s">
        <v>160</v>
      </c>
      <c r="F100" s="23" t="s">
        <v>161</v>
      </c>
      <c r="G100" s="181">
        <v>500000</v>
      </c>
      <c r="H100" s="178">
        <v>42445</v>
      </c>
      <c r="I100" s="186"/>
      <c r="J100" s="152">
        <v>0.3</v>
      </c>
      <c r="K100" s="155">
        <v>150690.31</v>
      </c>
      <c r="M100" s="72" t="s">
        <v>162</v>
      </c>
      <c r="N100" s="14"/>
    </row>
    <row r="101" spans="1:14" ht="12.75" customHeight="1">
      <c r="A101" s="18" t="s">
        <v>163</v>
      </c>
      <c r="B101" s="24">
        <v>156</v>
      </c>
      <c r="C101" s="71" t="s">
        <v>905</v>
      </c>
      <c r="D101" s="23">
        <v>2015</v>
      </c>
      <c r="E101" s="121" t="s">
        <v>164</v>
      </c>
      <c r="F101" s="23" t="s">
        <v>165</v>
      </c>
      <c r="G101" s="181">
        <v>100000</v>
      </c>
      <c r="H101" s="178">
        <v>42278</v>
      </c>
      <c r="I101" s="192">
        <v>42444</v>
      </c>
      <c r="J101" s="152">
        <v>1</v>
      </c>
      <c r="K101" s="155">
        <v>56654.12</v>
      </c>
      <c r="M101" s="23" t="s">
        <v>82</v>
      </c>
      <c r="N101" s="14"/>
    </row>
    <row r="102" spans="1:14">
      <c r="A102" s="18" t="s">
        <v>166</v>
      </c>
      <c r="B102" s="18">
        <v>157</v>
      </c>
      <c r="C102" s="71" t="s">
        <v>904</v>
      </c>
      <c r="D102" s="23">
        <v>2015</v>
      </c>
      <c r="E102" s="121" t="s">
        <v>167</v>
      </c>
      <c r="F102" s="23" t="s">
        <v>108</v>
      </c>
      <c r="G102" s="181">
        <f>2000000+14400</f>
        <v>2014400</v>
      </c>
      <c r="H102" s="178">
        <v>42263</v>
      </c>
      <c r="I102" s="192">
        <v>42825</v>
      </c>
      <c r="J102" s="152">
        <v>1</v>
      </c>
      <c r="K102" s="155">
        <v>2008455.26</v>
      </c>
      <c r="L102" s="69"/>
      <c r="M102" s="23" t="s">
        <v>82</v>
      </c>
      <c r="N102" s="14"/>
    </row>
    <row r="103" spans="1:14">
      <c r="A103" s="18"/>
      <c r="B103" s="18">
        <v>163</v>
      </c>
      <c r="D103" s="23"/>
      <c r="E103" s="121"/>
      <c r="F103" s="23"/>
      <c r="G103" s="165"/>
      <c r="H103" s="178"/>
      <c r="I103" s="192"/>
      <c r="J103" s="152"/>
      <c r="K103" s="195"/>
      <c r="M103" s="72"/>
      <c r="N103" s="14"/>
    </row>
    <row r="104" spans="1:14">
      <c r="A104" s="18"/>
      <c r="B104" s="24">
        <v>164</v>
      </c>
      <c r="D104" s="23"/>
      <c r="E104" s="121"/>
      <c r="F104" s="23"/>
      <c r="G104" s="165"/>
      <c r="H104" s="178"/>
      <c r="I104" s="192"/>
      <c r="J104" s="152"/>
      <c r="K104" s="195"/>
      <c r="M104" s="72"/>
      <c r="N104" s="14"/>
    </row>
    <row r="105" spans="1:14">
      <c r="A105" s="18"/>
      <c r="B105" s="18">
        <v>165</v>
      </c>
      <c r="E105" s="5" t="s">
        <v>131</v>
      </c>
      <c r="F105" s="19"/>
      <c r="G105" s="165"/>
      <c r="H105" s="166"/>
      <c r="I105" s="166"/>
      <c r="J105" s="152"/>
      <c r="K105" s="152"/>
      <c r="L105" s="40"/>
      <c r="N105" s="14"/>
    </row>
    <row r="106" spans="1:14" ht="40.5" customHeight="1">
      <c r="A106" s="18" t="s">
        <v>169</v>
      </c>
      <c r="B106" s="24">
        <v>166</v>
      </c>
      <c r="C106" s="71" t="s">
        <v>779</v>
      </c>
      <c r="D106" s="23">
        <v>2015</v>
      </c>
      <c r="E106" s="135" t="s">
        <v>170</v>
      </c>
      <c r="F106" s="19" t="s">
        <v>171</v>
      </c>
      <c r="G106" s="181">
        <v>303389.8</v>
      </c>
      <c r="H106" s="187">
        <v>42782</v>
      </c>
      <c r="I106" s="188"/>
      <c r="J106" s="152">
        <v>0.5</v>
      </c>
      <c r="K106" s="155">
        <v>206913.03</v>
      </c>
      <c r="L106" s="82"/>
      <c r="M106" s="72" t="s">
        <v>810</v>
      </c>
      <c r="N106" s="14"/>
    </row>
    <row r="107" spans="1:14">
      <c r="A107" s="9"/>
      <c r="B107" s="18">
        <v>177</v>
      </c>
      <c r="E107" s="136" t="s">
        <v>173</v>
      </c>
      <c r="F107" s="19"/>
      <c r="G107" s="181"/>
      <c r="H107" s="166"/>
      <c r="I107" s="166"/>
      <c r="J107" s="152"/>
      <c r="K107" s="152"/>
      <c r="L107" s="76"/>
      <c r="N107" s="14"/>
    </row>
    <row r="108" spans="1:14" ht="36">
      <c r="A108" s="24" t="s">
        <v>174</v>
      </c>
      <c r="B108" s="24">
        <v>178</v>
      </c>
      <c r="C108" s="71" t="s">
        <v>706</v>
      </c>
      <c r="D108" s="27">
        <v>2016</v>
      </c>
      <c r="E108" s="132" t="s">
        <v>175</v>
      </c>
      <c r="F108" s="19" t="s">
        <v>117</v>
      </c>
      <c r="G108" s="181">
        <v>500000</v>
      </c>
      <c r="H108" s="182">
        <v>42629</v>
      </c>
      <c r="I108" s="182">
        <v>42916</v>
      </c>
      <c r="J108" s="152">
        <v>1</v>
      </c>
      <c r="K108" s="155">
        <v>320188.77</v>
      </c>
      <c r="L108" s="76"/>
      <c r="M108" s="72" t="s">
        <v>176</v>
      </c>
      <c r="N108" s="14"/>
    </row>
    <row r="109" spans="1:14">
      <c r="C109" s="71"/>
      <c r="D109" s="27"/>
      <c r="E109" s="132"/>
      <c r="F109" s="19"/>
      <c r="G109" s="181"/>
      <c r="H109" s="182"/>
      <c r="I109" s="182"/>
      <c r="J109" s="152"/>
      <c r="K109" s="155"/>
      <c r="L109" s="76"/>
      <c r="M109" s="72"/>
      <c r="N109" s="14"/>
    </row>
    <row r="110" spans="1:14">
      <c r="C110" s="71"/>
      <c r="D110" s="27"/>
      <c r="E110" s="132"/>
      <c r="F110" s="19"/>
      <c r="G110" s="181"/>
      <c r="H110" s="182"/>
      <c r="I110" s="182"/>
      <c r="J110" s="152"/>
      <c r="K110" s="155"/>
      <c r="L110" s="76"/>
      <c r="M110" s="72"/>
      <c r="N110" s="14"/>
    </row>
    <row r="111" spans="1:14">
      <c r="A111" s="18"/>
      <c r="B111" s="24">
        <v>180</v>
      </c>
      <c r="E111" s="5" t="s">
        <v>149</v>
      </c>
      <c r="F111" s="19"/>
      <c r="G111" s="181"/>
      <c r="H111" s="166"/>
      <c r="I111" s="166"/>
      <c r="J111" s="152"/>
      <c r="K111" s="152"/>
      <c r="L111" s="76"/>
      <c r="N111" s="14"/>
    </row>
    <row r="112" spans="1:14" ht="23.25" customHeight="1">
      <c r="A112" s="18" t="s">
        <v>178</v>
      </c>
      <c r="B112" s="18">
        <v>181</v>
      </c>
      <c r="C112" s="1" t="s">
        <v>707</v>
      </c>
      <c r="D112" s="27">
        <v>2016</v>
      </c>
      <c r="E112" s="121" t="s">
        <v>179</v>
      </c>
      <c r="F112" s="19" t="s">
        <v>93</v>
      </c>
      <c r="G112" s="181">
        <v>1500000</v>
      </c>
      <c r="H112" s="182">
        <v>42689</v>
      </c>
      <c r="I112" s="182">
        <v>43343</v>
      </c>
      <c r="J112" s="152">
        <v>1</v>
      </c>
      <c r="K112" s="155">
        <v>1439250.62</v>
      </c>
      <c r="L112" s="76"/>
      <c r="M112" s="23" t="s">
        <v>918</v>
      </c>
      <c r="N112" s="14"/>
    </row>
    <row r="113" spans="1:14" ht="21.75" customHeight="1">
      <c r="B113" s="24">
        <v>182</v>
      </c>
      <c r="C113" s="18" t="s">
        <v>903</v>
      </c>
      <c r="D113" s="27">
        <v>2016</v>
      </c>
      <c r="E113" s="121" t="s">
        <v>180</v>
      </c>
      <c r="F113" s="19" t="s">
        <v>112</v>
      </c>
      <c r="G113" s="181">
        <v>2545000</v>
      </c>
      <c r="H113" s="182">
        <v>42698</v>
      </c>
      <c r="I113" s="182">
        <v>42703</v>
      </c>
      <c r="J113" s="152">
        <v>1</v>
      </c>
      <c r="K113" s="155">
        <v>2540000</v>
      </c>
      <c r="L113" s="76"/>
      <c r="M113" s="23" t="s">
        <v>82</v>
      </c>
      <c r="N113" s="14"/>
    </row>
    <row r="114" spans="1:14" ht="39.75" customHeight="1">
      <c r="A114" s="18" t="s">
        <v>181</v>
      </c>
      <c r="B114" s="18">
        <v>183</v>
      </c>
      <c r="C114" s="71" t="s">
        <v>778</v>
      </c>
      <c r="D114" s="27">
        <v>2016</v>
      </c>
      <c r="E114" s="121" t="s">
        <v>182</v>
      </c>
      <c r="F114" s="19" t="s">
        <v>112</v>
      </c>
      <c r="G114" s="181">
        <v>800000</v>
      </c>
      <c r="H114" s="182">
        <v>42413</v>
      </c>
      <c r="I114" s="182">
        <v>43296</v>
      </c>
      <c r="J114" s="152">
        <v>1</v>
      </c>
      <c r="K114" s="155">
        <v>669519.56000000006</v>
      </c>
      <c r="L114" s="76"/>
      <c r="M114" s="23" t="s">
        <v>851</v>
      </c>
      <c r="N114" s="14"/>
    </row>
    <row r="115" spans="1:14" ht="40.5" customHeight="1">
      <c r="A115" s="18" t="s">
        <v>183</v>
      </c>
      <c r="B115" s="24">
        <v>184</v>
      </c>
      <c r="C115" s="71" t="s">
        <v>716</v>
      </c>
      <c r="D115" s="27">
        <v>2016</v>
      </c>
      <c r="E115" s="121" t="s">
        <v>184</v>
      </c>
      <c r="F115" s="19" t="s">
        <v>185</v>
      </c>
      <c r="G115" s="181">
        <v>400000</v>
      </c>
      <c r="H115" s="166"/>
      <c r="I115" s="166"/>
      <c r="J115" s="152"/>
      <c r="K115" s="155">
        <v>314630</v>
      </c>
      <c r="L115" s="76"/>
      <c r="M115" s="23" t="s">
        <v>943</v>
      </c>
      <c r="N115" s="14"/>
    </row>
    <row r="116" spans="1:14" ht="26.25" customHeight="1">
      <c r="A116" s="18" t="s">
        <v>186</v>
      </c>
      <c r="B116" s="18">
        <v>185</v>
      </c>
      <c r="C116" s="71" t="s">
        <v>902</v>
      </c>
      <c r="D116" s="27">
        <v>2016</v>
      </c>
      <c r="E116" s="121" t="s">
        <v>187</v>
      </c>
      <c r="F116" s="19" t="s">
        <v>188</v>
      </c>
      <c r="G116" s="181">
        <v>140000</v>
      </c>
      <c r="H116" s="182">
        <v>43010</v>
      </c>
      <c r="I116" s="182">
        <v>43038</v>
      </c>
      <c r="J116" s="152">
        <v>1</v>
      </c>
      <c r="K116" s="155">
        <v>132852.6</v>
      </c>
      <c r="L116" s="76"/>
      <c r="M116" s="23" t="s">
        <v>82</v>
      </c>
      <c r="N116" s="14"/>
    </row>
    <row r="117" spans="1:14">
      <c r="A117" s="18"/>
      <c r="B117" s="24">
        <v>186</v>
      </c>
      <c r="E117" s="5" t="s">
        <v>137</v>
      </c>
      <c r="F117" s="19"/>
      <c r="G117" s="181"/>
      <c r="H117" s="166"/>
      <c r="I117" s="166"/>
      <c r="J117" s="152"/>
      <c r="K117" s="152"/>
      <c r="L117" s="76"/>
      <c r="N117" s="14"/>
    </row>
    <row r="118" spans="1:14" ht="37.5" customHeight="1">
      <c r="A118" s="18" t="s">
        <v>189</v>
      </c>
      <c r="B118" s="18">
        <v>187</v>
      </c>
      <c r="C118" s="71" t="s">
        <v>708</v>
      </c>
      <c r="D118" s="27">
        <v>2016</v>
      </c>
      <c r="E118" s="121" t="s">
        <v>190</v>
      </c>
      <c r="F118" s="28" t="s">
        <v>191</v>
      </c>
      <c r="G118" s="181">
        <v>2000000</v>
      </c>
      <c r="H118" s="182">
        <v>42887</v>
      </c>
      <c r="I118" s="166"/>
      <c r="J118" s="152">
        <v>0.51700000000000002</v>
      </c>
      <c r="K118" s="155">
        <v>1365061.08</v>
      </c>
      <c r="L118" s="76"/>
      <c r="M118" s="23" t="s">
        <v>192</v>
      </c>
      <c r="N118" s="14"/>
    </row>
    <row r="119" spans="1:14" ht="48.75" customHeight="1">
      <c r="A119" s="18" t="s">
        <v>193</v>
      </c>
      <c r="B119" s="24">
        <v>188</v>
      </c>
      <c r="C119" s="71" t="s">
        <v>711</v>
      </c>
      <c r="D119" s="27">
        <v>2016</v>
      </c>
      <c r="E119" s="121" t="s">
        <v>194</v>
      </c>
      <c r="F119" s="19" t="s">
        <v>112</v>
      </c>
      <c r="G119" s="181">
        <v>975000</v>
      </c>
      <c r="H119" s="182">
        <v>43055</v>
      </c>
      <c r="I119" s="182">
        <v>43524</v>
      </c>
      <c r="J119" s="152">
        <v>0.95</v>
      </c>
      <c r="K119" s="196">
        <v>764122.65</v>
      </c>
      <c r="L119" s="76"/>
      <c r="M119" s="23" t="s">
        <v>195</v>
      </c>
      <c r="N119" s="14"/>
    </row>
    <row r="120" spans="1:14" ht="14.25" customHeight="1">
      <c r="A120" s="18" t="s">
        <v>196</v>
      </c>
      <c r="B120" s="18">
        <v>189</v>
      </c>
      <c r="C120" s="71" t="s">
        <v>901</v>
      </c>
      <c r="D120" s="27">
        <v>2016</v>
      </c>
      <c r="E120" s="121" t="s">
        <v>197</v>
      </c>
      <c r="F120" s="19" t="s">
        <v>198</v>
      </c>
      <c r="G120" s="181">
        <v>500000</v>
      </c>
      <c r="H120" s="182">
        <v>42659</v>
      </c>
      <c r="I120" s="182">
        <v>43251</v>
      </c>
      <c r="J120" s="152">
        <v>1</v>
      </c>
      <c r="K120" s="155">
        <v>352817.03</v>
      </c>
      <c r="L120" s="76"/>
      <c r="M120" s="23" t="s">
        <v>82</v>
      </c>
      <c r="N120" s="14"/>
    </row>
    <row r="121" spans="1:14">
      <c r="A121" s="18" t="s">
        <v>199</v>
      </c>
      <c r="B121" s="24">
        <v>190</v>
      </c>
      <c r="C121" s="71" t="s">
        <v>714</v>
      </c>
      <c r="D121" s="27">
        <v>2016</v>
      </c>
      <c r="E121" s="121" t="s">
        <v>200</v>
      </c>
      <c r="F121" s="19" t="s">
        <v>201</v>
      </c>
      <c r="G121" s="181">
        <v>1000000</v>
      </c>
      <c r="H121" s="182">
        <v>42705</v>
      </c>
      <c r="I121" s="182">
        <v>43434</v>
      </c>
      <c r="J121" s="152">
        <v>1</v>
      </c>
      <c r="K121" s="155">
        <v>806442.64</v>
      </c>
      <c r="L121" s="76"/>
      <c r="M121" s="23" t="s">
        <v>103</v>
      </c>
      <c r="N121" s="14"/>
    </row>
    <row r="122" spans="1:14" ht="27" customHeight="1">
      <c r="A122" s="18" t="s">
        <v>202</v>
      </c>
      <c r="B122" s="18">
        <v>191</v>
      </c>
      <c r="C122" s="71" t="s">
        <v>777</v>
      </c>
      <c r="D122" s="27">
        <v>2016</v>
      </c>
      <c r="E122" s="121" t="s">
        <v>203</v>
      </c>
      <c r="F122" s="19" t="s">
        <v>112</v>
      </c>
      <c r="G122" s="181">
        <v>400000</v>
      </c>
      <c r="H122" s="166"/>
      <c r="I122" s="166"/>
      <c r="J122" s="152"/>
      <c r="K122" s="155">
        <v>224575.96</v>
      </c>
      <c r="L122" s="76"/>
      <c r="M122" s="23" t="s">
        <v>944</v>
      </c>
      <c r="N122" s="14"/>
    </row>
    <row r="123" spans="1:14" ht="27" customHeight="1">
      <c r="A123" s="18" t="s">
        <v>204</v>
      </c>
      <c r="B123" s="24">
        <v>192</v>
      </c>
      <c r="C123" s="71" t="s">
        <v>710</v>
      </c>
      <c r="D123" s="27">
        <v>2016</v>
      </c>
      <c r="E123" s="121" t="s">
        <v>205</v>
      </c>
      <c r="F123" s="19" t="s">
        <v>148</v>
      </c>
      <c r="G123" s="181">
        <v>200000</v>
      </c>
      <c r="H123" s="166"/>
      <c r="I123" s="166"/>
      <c r="J123" s="152"/>
      <c r="K123" s="155">
        <v>100815.93</v>
      </c>
      <c r="L123" s="76"/>
      <c r="M123" s="23" t="s">
        <v>945</v>
      </c>
      <c r="N123" s="14"/>
    </row>
    <row r="124" spans="1:14" ht="24">
      <c r="A124" s="18" t="s">
        <v>206</v>
      </c>
      <c r="B124" s="24">
        <v>194</v>
      </c>
      <c r="C124" s="71" t="s">
        <v>900</v>
      </c>
      <c r="D124" s="27">
        <v>2016</v>
      </c>
      <c r="E124" s="132" t="s">
        <v>207</v>
      </c>
      <c r="F124" s="19" t="s">
        <v>80</v>
      </c>
      <c r="G124" s="181">
        <v>500000</v>
      </c>
      <c r="H124" s="182">
        <v>42598</v>
      </c>
      <c r="I124" s="182">
        <v>42886</v>
      </c>
      <c r="J124" s="152">
        <v>1</v>
      </c>
      <c r="K124" s="155">
        <v>433707.5</v>
      </c>
      <c r="L124" s="76"/>
      <c r="M124" s="23" t="s">
        <v>82</v>
      </c>
      <c r="N124" s="14"/>
    </row>
    <row r="125" spans="1:14" ht="38.25" customHeight="1">
      <c r="A125" s="18" t="s">
        <v>208</v>
      </c>
      <c r="B125" s="24">
        <v>196</v>
      </c>
      <c r="C125" s="71" t="s">
        <v>713</v>
      </c>
      <c r="D125" s="27">
        <v>2016</v>
      </c>
      <c r="E125" s="121" t="s">
        <v>209</v>
      </c>
      <c r="F125" s="19" t="s">
        <v>210</v>
      </c>
      <c r="G125" s="181">
        <v>6000000</v>
      </c>
      <c r="H125" s="166"/>
      <c r="I125" s="182">
        <v>43524</v>
      </c>
      <c r="J125" s="197">
        <v>0.95750000000000002</v>
      </c>
      <c r="K125" s="155">
        <v>5081521.96</v>
      </c>
      <c r="L125" s="76"/>
      <c r="M125" s="23" t="s">
        <v>211</v>
      </c>
      <c r="N125" s="14"/>
    </row>
    <row r="126" spans="1:14" ht="15.75" customHeight="1">
      <c r="A126" s="18"/>
      <c r="B126" s="18">
        <v>197</v>
      </c>
      <c r="D126" s="27"/>
      <c r="E126" s="137" t="s">
        <v>212</v>
      </c>
      <c r="F126" s="19"/>
      <c r="G126" s="181"/>
      <c r="H126" s="166"/>
      <c r="I126" s="166"/>
      <c r="J126" s="197">
        <v>0.99</v>
      </c>
      <c r="K126" s="152"/>
      <c r="L126" s="76"/>
      <c r="M126" s="23" t="s">
        <v>144</v>
      </c>
      <c r="N126" s="14"/>
    </row>
    <row r="127" spans="1:14" ht="12" customHeight="1">
      <c r="A127" s="18"/>
      <c r="B127" s="24">
        <v>198</v>
      </c>
      <c r="D127" s="27"/>
      <c r="E127" s="137" t="s">
        <v>213</v>
      </c>
      <c r="F127" s="19"/>
      <c r="G127" s="181"/>
      <c r="H127" s="166"/>
      <c r="I127" s="166"/>
      <c r="J127" s="197">
        <v>0.9</v>
      </c>
      <c r="K127" s="152"/>
      <c r="L127" s="76"/>
      <c r="M127" s="23" t="s">
        <v>214</v>
      </c>
      <c r="N127" s="14"/>
    </row>
    <row r="128" spans="1:14" ht="15.75" customHeight="1">
      <c r="A128" s="18"/>
      <c r="B128" s="18">
        <v>199</v>
      </c>
      <c r="D128" s="27"/>
      <c r="E128" s="137" t="s">
        <v>215</v>
      </c>
      <c r="F128" s="19"/>
      <c r="G128" s="181"/>
      <c r="H128" s="166"/>
      <c r="I128" s="166"/>
      <c r="J128" s="197">
        <v>0.99</v>
      </c>
      <c r="K128" s="152"/>
      <c r="L128" s="76"/>
      <c r="M128" s="23" t="s">
        <v>144</v>
      </c>
      <c r="N128" s="14"/>
    </row>
    <row r="129" spans="1:14" ht="15.75" customHeight="1">
      <c r="A129" s="18"/>
      <c r="B129" s="24">
        <v>200</v>
      </c>
      <c r="D129" s="27"/>
      <c r="E129" s="131" t="s">
        <v>216</v>
      </c>
      <c r="F129" s="19"/>
      <c r="G129" s="181"/>
      <c r="H129" s="166"/>
      <c r="I129" s="166"/>
      <c r="J129" s="197">
        <v>0.99</v>
      </c>
      <c r="K129" s="152"/>
      <c r="L129" s="76"/>
      <c r="M129" s="23" t="s">
        <v>217</v>
      </c>
      <c r="N129" s="14"/>
    </row>
    <row r="130" spans="1:14" ht="15.75" customHeight="1">
      <c r="A130" s="18"/>
      <c r="B130" s="18">
        <v>201</v>
      </c>
      <c r="D130" s="27"/>
      <c r="E130" s="138" t="s">
        <v>218</v>
      </c>
      <c r="F130" s="19"/>
      <c r="G130" s="181"/>
      <c r="H130" s="166"/>
      <c r="I130" s="166"/>
      <c r="J130" s="152">
        <v>0.86</v>
      </c>
      <c r="K130" s="152"/>
      <c r="L130" s="76"/>
      <c r="M130" s="23" t="s">
        <v>217</v>
      </c>
      <c r="N130" s="14"/>
    </row>
    <row r="131" spans="1:14" ht="15.75" customHeight="1">
      <c r="A131" s="18"/>
      <c r="B131" s="24">
        <v>202</v>
      </c>
      <c r="D131" s="27"/>
      <c r="E131" s="138" t="s">
        <v>219</v>
      </c>
      <c r="F131" s="19"/>
      <c r="G131" s="181"/>
      <c r="H131" s="166"/>
      <c r="I131" s="166"/>
      <c r="J131" s="152">
        <v>0.95</v>
      </c>
      <c r="K131" s="152"/>
      <c r="L131" s="76"/>
      <c r="M131" s="23" t="s">
        <v>144</v>
      </c>
      <c r="N131" s="14"/>
    </row>
    <row r="132" spans="1:14" ht="15.75" customHeight="1">
      <c r="A132" s="18"/>
      <c r="B132" s="18">
        <v>203</v>
      </c>
      <c r="D132" s="27"/>
      <c r="E132" s="138" t="s">
        <v>220</v>
      </c>
      <c r="F132" s="19"/>
      <c r="G132" s="181"/>
      <c r="H132" s="166"/>
      <c r="I132" s="166"/>
      <c r="J132" s="152">
        <v>0.99</v>
      </c>
      <c r="K132" s="152"/>
      <c r="L132" s="76"/>
      <c r="M132" s="23" t="s">
        <v>217</v>
      </c>
      <c r="N132" s="14"/>
    </row>
    <row r="133" spans="1:14" ht="15.75" customHeight="1">
      <c r="A133" s="18"/>
      <c r="B133" s="24">
        <v>204</v>
      </c>
      <c r="D133" s="27"/>
      <c r="E133" s="131" t="s">
        <v>221</v>
      </c>
      <c r="F133" s="19"/>
      <c r="G133" s="181"/>
      <c r="H133" s="166"/>
      <c r="I133" s="166"/>
      <c r="J133" s="152">
        <v>0.99</v>
      </c>
      <c r="K133" s="152"/>
      <c r="L133" s="76"/>
      <c r="M133" s="23" t="s">
        <v>217</v>
      </c>
      <c r="N133" s="14"/>
    </row>
    <row r="134" spans="1:14" ht="24.75" customHeight="1">
      <c r="A134" s="18" t="s">
        <v>222</v>
      </c>
      <c r="B134" s="18">
        <v>205</v>
      </c>
      <c r="C134" s="71" t="s">
        <v>715</v>
      </c>
      <c r="D134" s="27">
        <v>2016</v>
      </c>
      <c r="E134" s="121" t="s">
        <v>223</v>
      </c>
      <c r="F134" s="19" t="s">
        <v>138</v>
      </c>
      <c r="G134" s="181">
        <v>400000</v>
      </c>
      <c r="H134" s="182">
        <v>42887</v>
      </c>
      <c r="I134" s="182">
        <v>43281</v>
      </c>
      <c r="J134" s="152">
        <v>1</v>
      </c>
      <c r="K134" s="155">
        <v>341523.95</v>
      </c>
      <c r="L134" s="76"/>
      <c r="N134" s="14"/>
    </row>
    <row r="135" spans="1:14" ht="28.5" customHeight="1">
      <c r="A135" s="18" t="s">
        <v>224</v>
      </c>
      <c r="B135" s="18">
        <v>207</v>
      </c>
      <c r="C135" s="71" t="s">
        <v>712</v>
      </c>
      <c r="D135" s="27">
        <v>2016</v>
      </c>
      <c r="E135" s="121" t="s">
        <v>225</v>
      </c>
      <c r="F135" s="19" t="s">
        <v>226</v>
      </c>
      <c r="G135" s="181">
        <v>1054174.83</v>
      </c>
      <c r="H135" s="166"/>
      <c r="I135" s="182">
        <v>43159</v>
      </c>
      <c r="J135" s="197">
        <v>0.98380000000000001</v>
      </c>
      <c r="K135" s="155">
        <v>1056488.3899999999</v>
      </c>
      <c r="L135" s="76"/>
      <c r="M135" s="23" t="s">
        <v>227</v>
      </c>
      <c r="N135" s="14"/>
    </row>
    <row r="136" spans="1:14" ht="15" customHeight="1">
      <c r="A136" s="18"/>
      <c r="B136" s="24">
        <v>208</v>
      </c>
      <c r="D136" s="27"/>
      <c r="E136" s="121" t="s">
        <v>228</v>
      </c>
      <c r="F136" s="19"/>
      <c r="G136" s="181"/>
      <c r="H136" s="166"/>
      <c r="I136" s="166"/>
      <c r="J136" s="152">
        <v>1</v>
      </c>
      <c r="K136" s="152"/>
      <c r="L136" s="76"/>
      <c r="N136" s="14"/>
    </row>
    <row r="137" spans="1:14" ht="15" customHeight="1">
      <c r="A137" s="18"/>
      <c r="B137" s="18">
        <v>209</v>
      </c>
      <c r="D137" s="27"/>
      <c r="E137" s="121" t="s">
        <v>230</v>
      </c>
      <c r="F137" s="19"/>
      <c r="G137" s="181"/>
      <c r="H137" s="166"/>
      <c r="I137" s="166"/>
      <c r="J137" s="198">
        <v>1</v>
      </c>
      <c r="K137" s="152"/>
      <c r="L137" s="76"/>
      <c r="N137" s="14"/>
    </row>
    <row r="138" spans="1:14" ht="15" customHeight="1">
      <c r="A138" s="18"/>
      <c r="B138" s="24">
        <v>210</v>
      </c>
      <c r="D138" s="27"/>
      <c r="E138" s="121" t="s">
        <v>231</v>
      </c>
      <c r="F138" s="19"/>
      <c r="G138" s="181"/>
      <c r="H138" s="166"/>
      <c r="I138" s="166"/>
      <c r="J138" s="198">
        <v>1</v>
      </c>
      <c r="K138" s="152"/>
      <c r="L138" s="76"/>
      <c r="N138" s="14"/>
    </row>
    <row r="139" spans="1:14" ht="15" customHeight="1">
      <c r="A139" s="18"/>
      <c r="B139" s="18">
        <v>211</v>
      </c>
      <c r="D139" s="27"/>
      <c r="E139" s="121" t="s">
        <v>232</v>
      </c>
      <c r="F139" s="19"/>
      <c r="G139" s="181"/>
      <c r="H139" s="166"/>
      <c r="I139" s="166"/>
      <c r="J139" s="152">
        <v>0.91</v>
      </c>
      <c r="K139" s="152"/>
      <c r="L139" s="76"/>
      <c r="M139" s="23" t="s">
        <v>229</v>
      </c>
      <c r="N139" s="14"/>
    </row>
    <row r="140" spans="1:14">
      <c r="A140" s="18"/>
      <c r="B140" s="24">
        <v>212</v>
      </c>
      <c r="D140" s="27"/>
      <c r="E140" s="121" t="s">
        <v>233</v>
      </c>
      <c r="F140" s="19"/>
      <c r="G140" s="181"/>
      <c r="H140" s="166"/>
      <c r="I140" s="166"/>
      <c r="J140" s="198">
        <v>1</v>
      </c>
      <c r="K140" s="152"/>
      <c r="L140" s="76"/>
      <c r="M140" s="23" t="s">
        <v>103</v>
      </c>
      <c r="N140" s="14"/>
    </row>
    <row r="141" spans="1:14">
      <c r="A141" s="18"/>
      <c r="B141" s="18">
        <v>213</v>
      </c>
      <c r="D141" s="27"/>
      <c r="E141" s="121" t="s">
        <v>234</v>
      </c>
      <c r="F141" s="19"/>
      <c r="G141" s="181"/>
      <c r="H141" s="166"/>
      <c r="I141" s="166"/>
      <c r="J141" s="198">
        <v>1</v>
      </c>
      <c r="K141" s="152"/>
      <c r="L141" s="76"/>
      <c r="M141" s="23" t="s">
        <v>103</v>
      </c>
      <c r="N141" s="14"/>
    </row>
    <row r="142" spans="1:14" ht="15" customHeight="1">
      <c r="A142" s="18"/>
      <c r="B142" s="24">
        <v>214</v>
      </c>
      <c r="D142" s="27"/>
      <c r="E142" s="121" t="s">
        <v>235</v>
      </c>
      <c r="F142" s="19"/>
      <c r="G142" s="181"/>
      <c r="H142" s="166"/>
      <c r="I142" s="166"/>
      <c r="J142" s="198">
        <v>1</v>
      </c>
      <c r="K142" s="152"/>
      <c r="L142" s="76"/>
      <c r="N142" s="14"/>
    </row>
    <row r="143" spans="1:14">
      <c r="A143" s="18"/>
      <c r="B143" s="18">
        <v>215</v>
      </c>
      <c r="D143" s="27"/>
      <c r="E143" s="139" t="s">
        <v>236</v>
      </c>
      <c r="F143" s="19"/>
      <c r="G143" s="181"/>
      <c r="H143" s="166"/>
      <c r="I143" s="166"/>
      <c r="J143" s="152">
        <v>1</v>
      </c>
      <c r="K143" s="152"/>
      <c r="L143" s="76"/>
      <c r="N143" s="14"/>
    </row>
    <row r="144" spans="1:14" ht="15" customHeight="1">
      <c r="A144" s="18"/>
      <c r="B144" s="24">
        <v>216</v>
      </c>
      <c r="D144" s="27"/>
      <c r="E144" s="121" t="s">
        <v>237</v>
      </c>
      <c r="F144" s="19"/>
      <c r="G144" s="181"/>
      <c r="H144" s="166"/>
      <c r="I144" s="166"/>
      <c r="J144" s="152">
        <v>1</v>
      </c>
      <c r="K144" s="152"/>
      <c r="L144" s="76"/>
      <c r="N144" s="14"/>
    </row>
    <row r="145" spans="1:14" ht="15" customHeight="1">
      <c r="A145" s="18"/>
      <c r="B145" s="18">
        <v>217</v>
      </c>
      <c r="D145" s="27"/>
      <c r="E145" s="121" t="s">
        <v>238</v>
      </c>
      <c r="F145" s="19"/>
      <c r="G145" s="181"/>
      <c r="H145" s="166"/>
      <c r="I145" s="166"/>
      <c r="J145" s="152">
        <v>1</v>
      </c>
      <c r="K145" s="152"/>
      <c r="L145" s="76"/>
      <c r="N145" s="14"/>
    </row>
    <row r="146" spans="1:14" ht="15" customHeight="1">
      <c r="A146" s="18"/>
      <c r="B146" s="24">
        <v>218</v>
      </c>
      <c r="D146" s="27"/>
      <c r="E146" s="121" t="s">
        <v>239</v>
      </c>
      <c r="F146" s="19"/>
      <c r="G146" s="181"/>
      <c r="H146" s="166"/>
      <c r="I146" s="166"/>
      <c r="J146" s="152">
        <v>0.95</v>
      </c>
      <c r="K146" s="152"/>
      <c r="L146" s="76"/>
      <c r="M146" s="23" t="s">
        <v>229</v>
      </c>
      <c r="N146" s="14"/>
    </row>
    <row r="147" spans="1:14" ht="15" customHeight="1">
      <c r="A147" s="18"/>
      <c r="B147" s="18">
        <v>219</v>
      </c>
      <c r="D147" s="27"/>
      <c r="E147" s="121" t="s">
        <v>240</v>
      </c>
      <c r="F147" s="19"/>
      <c r="G147" s="181"/>
      <c r="H147" s="166"/>
      <c r="I147" s="166"/>
      <c r="J147" s="152">
        <v>1</v>
      </c>
      <c r="K147" s="152"/>
      <c r="L147" s="76"/>
      <c r="N147" s="14"/>
    </row>
    <row r="148" spans="1:14" ht="16.5" customHeight="1">
      <c r="A148" s="18"/>
      <c r="B148" s="24">
        <v>220</v>
      </c>
      <c r="D148" s="27"/>
      <c r="E148" s="121" t="s">
        <v>241</v>
      </c>
      <c r="F148" s="19"/>
      <c r="G148" s="181"/>
      <c r="H148" s="166"/>
      <c r="I148" s="166"/>
      <c r="J148" s="152">
        <v>0.5</v>
      </c>
      <c r="K148" s="152"/>
      <c r="L148" s="76"/>
      <c r="M148" s="23" t="s">
        <v>229</v>
      </c>
      <c r="N148" s="14"/>
    </row>
    <row r="149" spans="1:14" ht="24">
      <c r="A149" s="18" t="s">
        <v>242</v>
      </c>
      <c r="B149" s="18">
        <v>221</v>
      </c>
      <c r="C149" s="71" t="s">
        <v>899</v>
      </c>
      <c r="D149" s="27">
        <v>2016</v>
      </c>
      <c r="E149" s="121" t="s">
        <v>243</v>
      </c>
      <c r="F149" s="19" t="s">
        <v>112</v>
      </c>
      <c r="G149" s="181">
        <v>500000</v>
      </c>
      <c r="H149" s="182">
        <v>42659</v>
      </c>
      <c r="I149" s="182">
        <v>42916</v>
      </c>
      <c r="J149" s="152">
        <v>1</v>
      </c>
      <c r="K149" s="155">
        <v>435324.88</v>
      </c>
      <c r="L149" s="76"/>
      <c r="M149" s="23" t="s">
        <v>82</v>
      </c>
      <c r="N149" s="14"/>
    </row>
    <row r="150" spans="1:14" ht="41.25" customHeight="1">
      <c r="A150" s="18" t="s">
        <v>244</v>
      </c>
      <c r="B150" s="18">
        <v>223</v>
      </c>
      <c r="C150" s="71" t="s">
        <v>783</v>
      </c>
      <c r="D150" s="27">
        <v>2016</v>
      </c>
      <c r="E150" s="121" t="s">
        <v>245</v>
      </c>
      <c r="F150" s="19" t="s">
        <v>246</v>
      </c>
      <c r="G150" s="181">
        <v>500000</v>
      </c>
      <c r="H150" s="182">
        <v>42902</v>
      </c>
      <c r="I150" s="166"/>
      <c r="J150" s="152">
        <v>0.79</v>
      </c>
      <c r="K150" s="155">
        <f>503614.83-3614.83</f>
        <v>500000</v>
      </c>
      <c r="L150" s="76"/>
      <c r="M150" s="23" t="s">
        <v>247</v>
      </c>
      <c r="N150" s="14"/>
    </row>
    <row r="151" spans="1:14" ht="17.25" customHeight="1">
      <c r="A151" s="18" t="s">
        <v>248</v>
      </c>
      <c r="B151" s="24">
        <v>224</v>
      </c>
      <c r="C151" s="71" t="s">
        <v>898</v>
      </c>
      <c r="D151" s="27">
        <v>2016</v>
      </c>
      <c r="E151" s="121" t="s">
        <v>249</v>
      </c>
      <c r="F151" s="19" t="s">
        <v>93</v>
      </c>
      <c r="G151" s="181">
        <v>500000</v>
      </c>
      <c r="H151" s="182">
        <v>42720</v>
      </c>
      <c r="I151" s="182">
        <v>42886</v>
      </c>
      <c r="J151" s="152">
        <v>1</v>
      </c>
      <c r="K151" s="155">
        <v>454964.53</v>
      </c>
      <c r="L151" s="76"/>
      <c r="M151" s="23" t="s">
        <v>82</v>
      </c>
      <c r="N151" s="14"/>
    </row>
    <row r="152" spans="1:14" ht="26.25" customHeight="1">
      <c r="A152" s="18" t="s">
        <v>250</v>
      </c>
      <c r="B152" s="18">
        <v>225</v>
      </c>
      <c r="C152" s="71" t="s">
        <v>709</v>
      </c>
      <c r="D152" s="27">
        <v>2016</v>
      </c>
      <c r="E152" s="121" t="s">
        <v>251</v>
      </c>
      <c r="F152" s="19" t="s">
        <v>98</v>
      </c>
      <c r="G152" s="181">
        <v>500000</v>
      </c>
      <c r="H152" s="182">
        <v>42856</v>
      </c>
      <c r="I152" s="182">
        <v>43434</v>
      </c>
      <c r="J152" s="152">
        <v>1</v>
      </c>
      <c r="K152" s="155">
        <f>528775.23-97200</f>
        <v>431575.23</v>
      </c>
      <c r="L152" s="76"/>
      <c r="M152" s="23" t="s">
        <v>103</v>
      </c>
      <c r="N152" s="14"/>
    </row>
    <row r="153" spans="1:14" ht="15.75" customHeight="1">
      <c r="B153" s="24">
        <v>228</v>
      </c>
      <c r="C153" s="18" t="s">
        <v>897</v>
      </c>
      <c r="D153" s="27">
        <v>2016</v>
      </c>
      <c r="E153" s="121" t="s">
        <v>252</v>
      </c>
      <c r="F153" s="19" t="s">
        <v>253</v>
      </c>
      <c r="G153" s="181">
        <v>150000</v>
      </c>
      <c r="H153" s="182">
        <v>43085</v>
      </c>
      <c r="I153" s="182">
        <v>43251</v>
      </c>
      <c r="J153" s="152">
        <v>1</v>
      </c>
      <c r="K153" s="155">
        <f>132640.67+4570</f>
        <v>137210.67000000001</v>
      </c>
      <c r="L153" s="76"/>
      <c r="M153" s="23" t="s">
        <v>82</v>
      </c>
      <c r="N153" s="14"/>
    </row>
    <row r="154" spans="1:14">
      <c r="B154" s="18">
        <v>229</v>
      </c>
      <c r="C154" s="18">
        <v>0</v>
      </c>
      <c r="D154" s="27">
        <v>2016</v>
      </c>
      <c r="E154" s="121" t="s">
        <v>254</v>
      </c>
      <c r="F154" s="19"/>
      <c r="G154" s="181">
        <v>900000</v>
      </c>
      <c r="H154" s="182"/>
      <c r="I154" s="166"/>
      <c r="J154" s="152"/>
      <c r="K154" s="155">
        <v>0</v>
      </c>
      <c r="L154" s="76"/>
      <c r="N154" s="14"/>
    </row>
    <row r="155" spans="1:14">
      <c r="A155" s="18" t="s">
        <v>255</v>
      </c>
      <c r="B155" s="24">
        <v>230</v>
      </c>
      <c r="C155" s="71" t="s">
        <v>784</v>
      </c>
      <c r="D155" s="27">
        <v>2016</v>
      </c>
      <c r="E155" s="121" t="s">
        <v>256</v>
      </c>
      <c r="F155" s="19"/>
      <c r="G155" s="181">
        <v>5000000</v>
      </c>
      <c r="H155" s="182">
        <v>42901</v>
      </c>
      <c r="I155" s="182">
        <v>43344</v>
      </c>
      <c r="J155" s="152">
        <v>1</v>
      </c>
      <c r="K155" s="155">
        <v>4000896.6</v>
      </c>
      <c r="L155" s="76"/>
      <c r="M155" s="23" t="s">
        <v>103</v>
      </c>
      <c r="N155" s="14"/>
    </row>
    <row r="156" spans="1:14" ht="25.5" customHeight="1">
      <c r="B156" s="18">
        <v>231</v>
      </c>
      <c r="C156" s="18" t="s">
        <v>858</v>
      </c>
      <c r="D156" s="27">
        <v>2016</v>
      </c>
      <c r="E156" s="121" t="s">
        <v>257</v>
      </c>
      <c r="F156" s="19" t="s">
        <v>98</v>
      </c>
      <c r="G156" s="181">
        <v>8000000</v>
      </c>
      <c r="H156" s="182">
        <v>43217</v>
      </c>
      <c r="I156" s="182">
        <v>43524</v>
      </c>
      <c r="J156" s="152">
        <v>0.96</v>
      </c>
      <c r="K156" s="155">
        <v>6223227.4199999999</v>
      </c>
      <c r="L156" s="76"/>
      <c r="M156" s="23" t="s">
        <v>816</v>
      </c>
      <c r="N156" s="14"/>
    </row>
    <row r="157" spans="1:14" ht="24">
      <c r="A157" s="18" t="s">
        <v>258</v>
      </c>
      <c r="B157" s="24">
        <v>232</v>
      </c>
      <c r="C157" s="71" t="s">
        <v>725</v>
      </c>
      <c r="D157" s="27">
        <v>2016</v>
      </c>
      <c r="E157" s="131" t="s">
        <v>259</v>
      </c>
      <c r="F157" s="19"/>
      <c r="G157" s="181">
        <v>2000000</v>
      </c>
      <c r="H157" s="182"/>
      <c r="I157" s="166"/>
      <c r="J157" s="152"/>
      <c r="K157" s="166">
        <f>2000000-208916-400000</f>
        <v>1391084</v>
      </c>
      <c r="L157" s="76"/>
      <c r="M157" s="72" t="s">
        <v>946</v>
      </c>
      <c r="N157" s="14"/>
    </row>
    <row r="158" spans="1:14" ht="24">
      <c r="B158" s="18">
        <v>233</v>
      </c>
      <c r="C158" s="18">
        <v>0</v>
      </c>
      <c r="D158" s="27">
        <v>2016</v>
      </c>
      <c r="E158" s="132" t="s">
        <v>260</v>
      </c>
      <c r="F158" s="19"/>
      <c r="G158" s="181">
        <v>15000000</v>
      </c>
      <c r="H158" s="182"/>
      <c r="I158" s="166"/>
      <c r="J158" s="152"/>
      <c r="K158" s="155">
        <v>0</v>
      </c>
      <c r="L158" s="76"/>
      <c r="N158" s="14"/>
    </row>
    <row r="159" spans="1:14" ht="24.75" customHeight="1">
      <c r="A159" s="24" t="s">
        <v>261</v>
      </c>
      <c r="B159" s="24">
        <v>234</v>
      </c>
      <c r="C159" s="1" t="s">
        <v>988</v>
      </c>
      <c r="D159" s="27">
        <v>2016</v>
      </c>
      <c r="E159" s="132" t="s">
        <v>262</v>
      </c>
      <c r="F159" s="19"/>
      <c r="G159" s="181">
        <v>5000000</v>
      </c>
      <c r="H159" s="182">
        <v>43136</v>
      </c>
      <c r="I159" s="182">
        <v>43404</v>
      </c>
      <c r="J159" s="197">
        <v>1</v>
      </c>
      <c r="K159" s="155">
        <v>4994489.13</v>
      </c>
      <c r="L159" s="76"/>
      <c r="M159" s="23" t="s">
        <v>82</v>
      </c>
      <c r="N159" s="14"/>
    </row>
    <row r="160" spans="1:14">
      <c r="A160" s="18"/>
      <c r="B160" s="18">
        <v>235</v>
      </c>
      <c r="E160" s="5" t="s">
        <v>263</v>
      </c>
      <c r="F160" s="19"/>
      <c r="G160" s="181"/>
      <c r="H160" s="182"/>
      <c r="I160" s="182"/>
      <c r="J160" s="152"/>
      <c r="K160" s="152"/>
      <c r="L160" s="76"/>
      <c r="M160" s="72"/>
      <c r="N160" s="14"/>
    </row>
    <row r="161" spans="1:14" ht="24">
      <c r="B161" s="86">
        <v>236</v>
      </c>
      <c r="C161" s="87" t="s">
        <v>83</v>
      </c>
      <c r="D161" s="27">
        <v>2016</v>
      </c>
      <c r="E161" s="119" t="s">
        <v>264</v>
      </c>
      <c r="F161" s="19"/>
      <c r="G161" s="181">
        <v>8800000</v>
      </c>
      <c r="H161" s="182"/>
      <c r="I161" s="182">
        <v>43465</v>
      </c>
      <c r="J161" s="152">
        <v>1</v>
      </c>
      <c r="K161" s="155">
        <v>8400000</v>
      </c>
      <c r="L161" s="76"/>
      <c r="M161" s="72" t="s">
        <v>16</v>
      </c>
      <c r="N161" s="14"/>
    </row>
    <row r="162" spans="1:14">
      <c r="A162" s="18"/>
      <c r="B162" s="18">
        <v>237</v>
      </c>
      <c r="E162" s="5" t="s">
        <v>265</v>
      </c>
      <c r="F162" s="19"/>
      <c r="G162" s="181"/>
      <c r="H162" s="182"/>
      <c r="I162" s="182"/>
      <c r="J162" s="152"/>
      <c r="K162" s="152"/>
      <c r="L162" s="76"/>
      <c r="M162" s="72"/>
      <c r="N162" s="14"/>
    </row>
    <row r="163" spans="1:14">
      <c r="B163" s="24">
        <v>238</v>
      </c>
      <c r="C163" s="18" t="s">
        <v>78</v>
      </c>
      <c r="D163" s="27"/>
      <c r="E163" s="121" t="s">
        <v>266</v>
      </c>
      <c r="F163" s="19"/>
      <c r="G163" s="181">
        <v>250000</v>
      </c>
      <c r="H163" s="182"/>
      <c r="I163" s="182"/>
      <c r="J163" s="152"/>
      <c r="K163" s="155">
        <v>0</v>
      </c>
      <c r="L163" s="76"/>
      <c r="M163" s="72"/>
      <c r="N163" s="14"/>
    </row>
    <row r="164" spans="1:14">
      <c r="A164" s="9"/>
      <c r="B164" s="18">
        <v>239</v>
      </c>
      <c r="E164" s="5" t="s">
        <v>267</v>
      </c>
      <c r="F164" s="20"/>
      <c r="G164" s="181"/>
      <c r="H164" s="166"/>
      <c r="I164" s="166"/>
      <c r="J164" s="152"/>
      <c r="K164" s="152"/>
      <c r="L164" s="76"/>
      <c r="N164" s="14"/>
    </row>
    <row r="165" spans="1:14">
      <c r="A165" s="18" t="s">
        <v>268</v>
      </c>
      <c r="B165" s="18">
        <v>243</v>
      </c>
      <c r="C165" s="71" t="s">
        <v>896</v>
      </c>
      <c r="D165" s="27">
        <v>2016</v>
      </c>
      <c r="E165" s="121" t="s">
        <v>269</v>
      </c>
      <c r="F165" s="19" t="s">
        <v>108</v>
      </c>
      <c r="G165" s="181">
        <v>5000000</v>
      </c>
      <c r="H165" s="182">
        <v>42537</v>
      </c>
      <c r="I165" s="182">
        <v>42978</v>
      </c>
      <c r="J165" s="152">
        <v>1</v>
      </c>
      <c r="K165" s="155">
        <v>4454951.93</v>
      </c>
      <c r="L165" s="76"/>
      <c r="M165" s="72" t="s">
        <v>82</v>
      </c>
      <c r="N165" s="14"/>
    </row>
    <row r="166" spans="1:14" ht="24">
      <c r="A166" s="18" t="s">
        <v>270</v>
      </c>
      <c r="B166" s="18">
        <v>245</v>
      </c>
      <c r="C166" s="71" t="s">
        <v>895</v>
      </c>
      <c r="D166" s="27">
        <v>2016</v>
      </c>
      <c r="E166" s="121" t="s">
        <v>271</v>
      </c>
      <c r="F166" s="19" t="s">
        <v>108</v>
      </c>
      <c r="G166" s="181">
        <v>5000000</v>
      </c>
      <c r="H166" s="182">
        <v>42537</v>
      </c>
      <c r="I166" s="182">
        <v>42993</v>
      </c>
      <c r="J166" s="152">
        <v>1</v>
      </c>
      <c r="K166" s="155">
        <f>4738923.91+46212+17404.04</f>
        <v>4802539.95</v>
      </c>
      <c r="L166" s="76"/>
      <c r="M166" s="72" t="s">
        <v>82</v>
      </c>
      <c r="N166" s="14"/>
    </row>
    <row r="167" spans="1:14" ht="24">
      <c r="A167" s="18" t="s">
        <v>272</v>
      </c>
      <c r="B167" s="18">
        <v>247</v>
      </c>
      <c r="C167" s="71" t="s">
        <v>894</v>
      </c>
      <c r="D167" s="27">
        <v>2016</v>
      </c>
      <c r="E167" s="140" t="s">
        <v>273</v>
      </c>
      <c r="F167" s="19" t="s">
        <v>108</v>
      </c>
      <c r="G167" s="191">
        <v>500000</v>
      </c>
      <c r="H167" s="199">
        <v>42795</v>
      </c>
      <c r="I167" s="199">
        <v>42947</v>
      </c>
      <c r="J167" s="200">
        <v>1</v>
      </c>
      <c r="K167" s="201">
        <v>470136.11</v>
      </c>
      <c r="L167" s="85"/>
      <c r="M167" s="72" t="s">
        <v>82</v>
      </c>
      <c r="N167" s="14"/>
    </row>
    <row r="168" spans="1:14">
      <c r="A168" s="18" t="s">
        <v>274</v>
      </c>
      <c r="B168" s="18">
        <v>249</v>
      </c>
      <c r="C168" s="71" t="s">
        <v>893</v>
      </c>
      <c r="D168" s="27">
        <v>2016</v>
      </c>
      <c r="E168" s="140" t="s">
        <v>275</v>
      </c>
      <c r="F168" s="19" t="s">
        <v>108</v>
      </c>
      <c r="G168" s="181">
        <v>500000</v>
      </c>
      <c r="H168" s="182">
        <v>42782</v>
      </c>
      <c r="I168" s="182">
        <v>42916</v>
      </c>
      <c r="J168" s="152">
        <v>1</v>
      </c>
      <c r="K168" s="155">
        <v>472475.09</v>
      </c>
      <c r="L168" s="76"/>
      <c r="M168" s="72" t="s">
        <v>82</v>
      </c>
      <c r="N168" s="14"/>
    </row>
    <row r="169" spans="1:14" ht="24" customHeight="1">
      <c r="A169" s="18" t="s">
        <v>276</v>
      </c>
      <c r="B169" s="24">
        <v>250</v>
      </c>
      <c r="C169" s="71" t="s">
        <v>892</v>
      </c>
      <c r="D169" s="27">
        <v>2016</v>
      </c>
      <c r="E169" s="140" t="s">
        <v>277</v>
      </c>
      <c r="F169" s="19" t="s">
        <v>108</v>
      </c>
      <c r="G169" s="181">
        <v>500000</v>
      </c>
      <c r="H169" s="182">
        <v>42856</v>
      </c>
      <c r="I169" s="182">
        <v>43039</v>
      </c>
      <c r="J169" s="152">
        <v>1</v>
      </c>
      <c r="K169" s="155">
        <v>459598.82</v>
      </c>
      <c r="L169" s="76"/>
      <c r="M169" s="72" t="s">
        <v>82</v>
      </c>
      <c r="N169" s="14"/>
    </row>
    <row r="170" spans="1:14" ht="22.5" customHeight="1">
      <c r="A170" s="18" t="s">
        <v>278</v>
      </c>
      <c r="B170" s="18">
        <v>251</v>
      </c>
      <c r="C170" s="71" t="s">
        <v>891</v>
      </c>
      <c r="D170" s="27">
        <v>2016</v>
      </c>
      <c r="E170" s="140" t="s">
        <v>279</v>
      </c>
      <c r="F170" s="19" t="s">
        <v>108</v>
      </c>
      <c r="G170" s="181">
        <v>500000</v>
      </c>
      <c r="H170" s="182">
        <v>42856</v>
      </c>
      <c r="I170" s="182">
        <v>43039</v>
      </c>
      <c r="J170" s="152">
        <v>1</v>
      </c>
      <c r="K170" s="155">
        <v>463537.29</v>
      </c>
      <c r="L170" s="76"/>
      <c r="M170" s="72" t="s">
        <v>82</v>
      </c>
      <c r="N170" s="14"/>
    </row>
    <row r="171" spans="1:14" ht="27" customHeight="1">
      <c r="A171" s="18" t="s">
        <v>280</v>
      </c>
      <c r="B171" s="24">
        <v>252</v>
      </c>
      <c r="C171" s="71" t="s">
        <v>890</v>
      </c>
      <c r="D171" s="27">
        <v>2016</v>
      </c>
      <c r="E171" s="121" t="s">
        <v>281</v>
      </c>
      <c r="F171" s="19" t="s">
        <v>168</v>
      </c>
      <c r="G171" s="181">
        <v>1000000</v>
      </c>
      <c r="H171" s="182">
        <v>42659</v>
      </c>
      <c r="I171" s="182">
        <v>42916</v>
      </c>
      <c r="J171" s="152">
        <v>1</v>
      </c>
      <c r="K171" s="155">
        <v>974648.99</v>
      </c>
      <c r="L171" s="76"/>
      <c r="M171" s="72" t="s">
        <v>82</v>
      </c>
      <c r="N171" s="14"/>
    </row>
    <row r="172" spans="1:14" ht="24">
      <c r="A172" s="18" t="s">
        <v>282</v>
      </c>
      <c r="B172" s="24">
        <v>254</v>
      </c>
      <c r="C172" s="71" t="s">
        <v>889</v>
      </c>
      <c r="D172" s="27">
        <v>2016</v>
      </c>
      <c r="E172" s="121" t="s">
        <v>283</v>
      </c>
      <c r="F172" s="19" t="s">
        <v>168</v>
      </c>
      <c r="G172" s="181">
        <v>1000000</v>
      </c>
      <c r="H172" s="182">
        <v>42629</v>
      </c>
      <c r="I172" s="182">
        <v>42931</v>
      </c>
      <c r="J172" s="152">
        <v>1</v>
      </c>
      <c r="K172" s="155">
        <v>908111.85</v>
      </c>
      <c r="L172" s="76"/>
      <c r="M172" s="72" t="s">
        <v>82</v>
      </c>
      <c r="N172" s="14"/>
    </row>
    <row r="173" spans="1:14" ht="24">
      <c r="A173" s="18" t="s">
        <v>284</v>
      </c>
      <c r="B173" s="18">
        <v>257</v>
      </c>
      <c r="C173" s="71" t="s">
        <v>888</v>
      </c>
      <c r="D173" s="27">
        <v>2016</v>
      </c>
      <c r="E173" s="121" t="s">
        <v>285</v>
      </c>
      <c r="F173" s="19" t="s">
        <v>171</v>
      </c>
      <c r="G173" s="181">
        <v>1000000</v>
      </c>
      <c r="H173" s="182">
        <v>42736</v>
      </c>
      <c r="I173" s="182">
        <v>43039</v>
      </c>
      <c r="J173" s="152">
        <v>1</v>
      </c>
      <c r="K173" s="155">
        <f>903730.75+2155.51</f>
        <v>905886.26</v>
      </c>
      <c r="L173" s="76"/>
      <c r="M173" s="72" t="s">
        <v>82</v>
      </c>
      <c r="N173" s="14"/>
    </row>
    <row r="174" spans="1:14" ht="24">
      <c r="A174" s="18" t="s">
        <v>286</v>
      </c>
      <c r="B174" s="24">
        <v>258</v>
      </c>
      <c r="C174" s="71" t="s">
        <v>887</v>
      </c>
      <c r="D174" s="27">
        <v>2016</v>
      </c>
      <c r="E174" s="121" t="s">
        <v>287</v>
      </c>
      <c r="F174" s="19" t="s">
        <v>114</v>
      </c>
      <c r="G174" s="181">
        <v>1000000</v>
      </c>
      <c r="H174" s="182">
        <v>42856</v>
      </c>
      <c r="I174" s="182">
        <v>43023</v>
      </c>
      <c r="J174" s="152">
        <v>1</v>
      </c>
      <c r="K174" s="155">
        <f>788352.12+1997.35</f>
        <v>790349.47</v>
      </c>
      <c r="L174" s="76"/>
      <c r="M174" s="72" t="s">
        <v>82</v>
      </c>
      <c r="N174" s="14"/>
    </row>
    <row r="175" spans="1:14" ht="46.5" customHeight="1">
      <c r="A175" s="18" t="s">
        <v>288</v>
      </c>
      <c r="B175" s="24">
        <v>260</v>
      </c>
      <c r="C175" s="71" t="s">
        <v>718</v>
      </c>
      <c r="D175" s="27">
        <v>2016</v>
      </c>
      <c r="E175" s="121" t="s">
        <v>289</v>
      </c>
      <c r="F175" s="19" t="s">
        <v>134</v>
      </c>
      <c r="G175" s="181">
        <v>2000000</v>
      </c>
      <c r="H175" s="182">
        <v>42948</v>
      </c>
      <c r="I175" s="182">
        <v>43281</v>
      </c>
      <c r="J175" s="152">
        <v>1</v>
      </c>
      <c r="K175" s="155">
        <v>1737337.87</v>
      </c>
      <c r="L175" s="76"/>
      <c r="M175" s="72" t="s">
        <v>817</v>
      </c>
      <c r="N175" s="14"/>
    </row>
    <row r="176" spans="1:14" ht="15.75" customHeight="1">
      <c r="A176" s="18" t="s">
        <v>290</v>
      </c>
      <c r="B176" s="18">
        <v>261</v>
      </c>
      <c r="C176" s="71" t="s">
        <v>886</v>
      </c>
      <c r="D176" s="27">
        <v>2016</v>
      </c>
      <c r="E176" s="121" t="s">
        <v>291</v>
      </c>
      <c r="F176" s="19" t="s">
        <v>134</v>
      </c>
      <c r="G176" s="181">
        <v>700000</v>
      </c>
      <c r="H176" s="182">
        <v>42841</v>
      </c>
      <c r="I176" s="182">
        <v>43159</v>
      </c>
      <c r="J176" s="152">
        <v>1</v>
      </c>
      <c r="K176" s="155">
        <f>625548.67+60003</f>
        <v>685551.67</v>
      </c>
      <c r="L176" s="76"/>
      <c r="M176" s="72" t="s">
        <v>82</v>
      </c>
      <c r="N176" s="14"/>
    </row>
    <row r="177" spans="1:14" ht="15.75" customHeight="1">
      <c r="A177" s="18" t="s">
        <v>292</v>
      </c>
      <c r="B177" s="24">
        <v>262</v>
      </c>
      <c r="C177" s="71" t="s">
        <v>721</v>
      </c>
      <c r="D177" s="27">
        <v>2016</v>
      </c>
      <c r="E177" s="121" t="s">
        <v>293</v>
      </c>
      <c r="F177" s="19" t="s">
        <v>294</v>
      </c>
      <c r="G177" s="181">
        <v>8000000</v>
      </c>
      <c r="H177" s="182">
        <v>42887</v>
      </c>
      <c r="I177" s="182">
        <v>43465</v>
      </c>
      <c r="J177" s="152">
        <v>1</v>
      </c>
      <c r="K177" s="202">
        <v>5854241.79</v>
      </c>
      <c r="L177" s="76"/>
      <c r="M177" s="72" t="s">
        <v>103</v>
      </c>
      <c r="N177" s="14"/>
    </row>
    <row r="178" spans="1:14">
      <c r="A178" s="18">
        <v>0</v>
      </c>
      <c r="B178" s="24">
        <v>264</v>
      </c>
      <c r="C178" s="1" t="s">
        <v>854</v>
      </c>
      <c r="D178" s="27">
        <v>2016</v>
      </c>
      <c r="E178" s="121" t="s">
        <v>295</v>
      </c>
      <c r="F178" s="19" t="s">
        <v>113</v>
      </c>
      <c r="G178" s="181">
        <v>500000</v>
      </c>
      <c r="H178" s="182">
        <v>43236</v>
      </c>
      <c r="I178" s="182">
        <v>43465</v>
      </c>
      <c r="J178" s="152">
        <v>1</v>
      </c>
      <c r="K178" s="155">
        <v>296371.20000000001</v>
      </c>
      <c r="L178" s="76"/>
      <c r="M178" s="23" t="s">
        <v>103</v>
      </c>
      <c r="N178" s="14"/>
    </row>
    <row r="179" spans="1:14" ht="36">
      <c r="A179" s="18" t="s">
        <v>296</v>
      </c>
      <c r="B179" s="24">
        <v>268</v>
      </c>
      <c r="C179" s="71" t="s">
        <v>720</v>
      </c>
      <c r="D179" s="27">
        <v>2016</v>
      </c>
      <c r="E179" s="121" t="s">
        <v>297</v>
      </c>
      <c r="F179" s="19" t="s">
        <v>138</v>
      </c>
      <c r="G179" s="181">
        <v>500000</v>
      </c>
      <c r="H179" s="182">
        <v>43147</v>
      </c>
      <c r="I179" s="166"/>
      <c r="J179" s="152">
        <v>0.5</v>
      </c>
      <c r="K179" s="155">
        <v>114051.44</v>
      </c>
      <c r="L179" s="76"/>
      <c r="M179" s="23" t="s">
        <v>818</v>
      </c>
      <c r="N179" s="14"/>
    </row>
    <row r="180" spans="1:14" ht="36">
      <c r="A180" s="18" t="s">
        <v>298</v>
      </c>
      <c r="B180" s="18">
        <v>269</v>
      </c>
      <c r="C180" s="71" t="s">
        <v>785</v>
      </c>
      <c r="D180" s="27">
        <v>2016</v>
      </c>
      <c r="E180" s="121" t="s">
        <v>299</v>
      </c>
      <c r="F180" s="19" t="s">
        <v>98</v>
      </c>
      <c r="G180" s="181">
        <v>500000</v>
      </c>
      <c r="H180" s="166"/>
      <c r="I180" s="166"/>
      <c r="J180" s="152"/>
      <c r="K180" s="155">
        <v>82591.460000000006</v>
      </c>
      <c r="L180" s="76"/>
      <c r="M180" s="23" t="s">
        <v>947</v>
      </c>
      <c r="N180" s="14"/>
    </row>
    <row r="181" spans="1:14" ht="24">
      <c r="A181" s="18" t="s">
        <v>301</v>
      </c>
      <c r="B181" s="18">
        <v>271</v>
      </c>
      <c r="C181" s="71" t="s">
        <v>719</v>
      </c>
      <c r="D181" s="27">
        <v>2016</v>
      </c>
      <c r="E181" s="121" t="s">
        <v>302</v>
      </c>
      <c r="F181" s="19" t="s">
        <v>147</v>
      </c>
      <c r="G181" s="181">
        <v>500000</v>
      </c>
      <c r="H181" s="182">
        <v>42445</v>
      </c>
      <c r="I181" s="166"/>
      <c r="J181" s="152">
        <v>0.05</v>
      </c>
      <c r="K181" s="155">
        <v>167283.93</v>
      </c>
      <c r="L181" s="76"/>
      <c r="M181" s="23" t="s">
        <v>303</v>
      </c>
      <c r="N181" s="14"/>
    </row>
    <row r="182" spans="1:14" ht="26.25" customHeight="1">
      <c r="A182" s="18" t="s">
        <v>305</v>
      </c>
      <c r="B182" s="18">
        <v>273</v>
      </c>
      <c r="C182" s="71" t="s">
        <v>885</v>
      </c>
      <c r="D182" s="27">
        <v>2016</v>
      </c>
      <c r="E182" s="121" t="s">
        <v>306</v>
      </c>
      <c r="F182" s="19" t="s">
        <v>307</v>
      </c>
      <c r="G182" s="181">
        <v>500000</v>
      </c>
      <c r="H182" s="182">
        <v>42902</v>
      </c>
      <c r="I182" s="182">
        <v>43131</v>
      </c>
      <c r="J182" s="152">
        <v>1</v>
      </c>
      <c r="K182" s="155">
        <v>360828.1</v>
      </c>
      <c r="L182" s="76"/>
      <c r="M182" s="72" t="s">
        <v>82</v>
      </c>
      <c r="N182" s="14"/>
    </row>
    <row r="183" spans="1:14" ht="24">
      <c r="A183" s="18" t="s">
        <v>308</v>
      </c>
      <c r="B183" s="24">
        <v>276</v>
      </c>
      <c r="C183" s="71" t="s">
        <v>884</v>
      </c>
      <c r="D183" s="27">
        <v>2016</v>
      </c>
      <c r="E183" s="121" t="s">
        <v>309</v>
      </c>
      <c r="F183" s="19" t="s">
        <v>112</v>
      </c>
      <c r="G183" s="181">
        <v>2000000</v>
      </c>
      <c r="H183" s="182">
        <v>42736</v>
      </c>
      <c r="I183" s="166" t="s">
        <v>310</v>
      </c>
      <c r="J183" s="152">
        <v>1</v>
      </c>
      <c r="K183" s="155">
        <v>1670978.21</v>
      </c>
      <c r="L183" s="76"/>
      <c r="M183" s="72" t="s">
        <v>82</v>
      </c>
      <c r="N183" s="14"/>
    </row>
    <row r="184" spans="1:14" ht="24.75" customHeight="1">
      <c r="A184" s="18" t="s">
        <v>311</v>
      </c>
      <c r="B184" s="18">
        <v>277</v>
      </c>
      <c r="C184" s="71" t="s">
        <v>717</v>
      </c>
      <c r="D184" s="27">
        <v>2016</v>
      </c>
      <c r="E184" s="121" t="s">
        <v>312</v>
      </c>
      <c r="F184" s="19" t="s">
        <v>108</v>
      </c>
      <c r="G184" s="181">
        <v>190000</v>
      </c>
      <c r="H184" s="166"/>
      <c r="I184" s="166"/>
      <c r="J184" s="152"/>
      <c r="K184" s="196">
        <v>90000</v>
      </c>
      <c r="L184" s="76"/>
      <c r="M184" s="23" t="s">
        <v>948</v>
      </c>
      <c r="N184" s="14"/>
    </row>
    <row r="185" spans="1:14" ht="35.25" customHeight="1">
      <c r="A185" s="18" t="s">
        <v>313</v>
      </c>
      <c r="B185" s="24">
        <v>278</v>
      </c>
      <c r="C185" s="71" t="s">
        <v>722</v>
      </c>
      <c r="D185" s="27">
        <v>2016</v>
      </c>
      <c r="E185" s="121" t="s">
        <v>314</v>
      </c>
      <c r="F185" s="19" t="s">
        <v>315</v>
      </c>
      <c r="G185" s="181">
        <v>220000</v>
      </c>
      <c r="H185" s="182">
        <v>43132</v>
      </c>
      <c r="I185" s="182">
        <v>43281</v>
      </c>
      <c r="J185" s="152">
        <v>1</v>
      </c>
      <c r="K185" s="155">
        <v>141047.41</v>
      </c>
      <c r="L185" s="76"/>
      <c r="M185" s="23" t="s">
        <v>819</v>
      </c>
      <c r="N185" s="14"/>
    </row>
    <row r="186" spans="1:14">
      <c r="A186" s="9"/>
      <c r="B186" s="18">
        <v>279</v>
      </c>
      <c r="E186" s="5" t="s">
        <v>131</v>
      </c>
      <c r="F186" s="20"/>
      <c r="G186" s="181"/>
      <c r="H186" s="166"/>
      <c r="I186" s="166"/>
      <c r="J186" s="152"/>
      <c r="K186" s="152"/>
      <c r="L186" s="76"/>
      <c r="N186" s="14"/>
    </row>
    <row r="187" spans="1:14" ht="48" customHeight="1">
      <c r="A187" s="18" t="s">
        <v>316</v>
      </c>
      <c r="B187" s="24">
        <v>280</v>
      </c>
      <c r="C187" s="71" t="s">
        <v>786</v>
      </c>
      <c r="D187" s="27">
        <v>2016</v>
      </c>
      <c r="E187" s="121" t="s">
        <v>317</v>
      </c>
      <c r="F187" s="19" t="s">
        <v>98</v>
      </c>
      <c r="G187" s="181">
        <v>350000</v>
      </c>
      <c r="H187" s="166"/>
      <c r="I187" s="166"/>
      <c r="J187" s="152"/>
      <c r="K187" s="155">
        <v>104295.05</v>
      </c>
      <c r="L187" s="76"/>
      <c r="M187" s="23" t="s">
        <v>949</v>
      </c>
      <c r="N187" s="14"/>
    </row>
    <row r="188" spans="1:14" ht="24">
      <c r="A188" s="18" t="s">
        <v>318</v>
      </c>
      <c r="B188" s="24">
        <v>282</v>
      </c>
      <c r="C188" s="71" t="s">
        <v>883</v>
      </c>
      <c r="D188" s="27">
        <v>2016</v>
      </c>
      <c r="E188" s="121" t="s">
        <v>319</v>
      </c>
      <c r="F188" s="19" t="s">
        <v>320</v>
      </c>
      <c r="G188" s="181">
        <v>500000</v>
      </c>
      <c r="H188" s="182">
        <v>42856</v>
      </c>
      <c r="I188" s="182">
        <v>43251</v>
      </c>
      <c r="J188" s="152">
        <v>0.995</v>
      </c>
      <c r="K188" s="155">
        <v>424113.31</v>
      </c>
      <c r="L188" s="76"/>
      <c r="M188" s="72" t="s">
        <v>82</v>
      </c>
      <c r="N188" s="14"/>
    </row>
    <row r="189" spans="1:14" ht="74.25" customHeight="1">
      <c r="A189" s="18" t="s">
        <v>321</v>
      </c>
      <c r="B189" s="18">
        <v>283</v>
      </c>
      <c r="C189" s="71" t="s">
        <v>724</v>
      </c>
      <c r="D189" s="27">
        <v>2016</v>
      </c>
      <c r="E189" s="141" t="s">
        <v>322</v>
      </c>
      <c r="F189" s="19" t="s">
        <v>129</v>
      </c>
      <c r="G189" s="181">
        <v>300000</v>
      </c>
      <c r="H189" s="182">
        <v>42887</v>
      </c>
      <c r="I189" s="182">
        <v>43524</v>
      </c>
      <c r="J189" s="152">
        <v>0.95</v>
      </c>
      <c r="K189" s="155">
        <v>251967.06</v>
      </c>
      <c r="L189" s="76"/>
      <c r="M189" s="23" t="s">
        <v>323</v>
      </c>
      <c r="N189" s="14"/>
    </row>
    <row r="190" spans="1:14">
      <c r="A190" s="9"/>
      <c r="B190" s="24">
        <v>284</v>
      </c>
      <c r="E190" s="5" t="s">
        <v>324</v>
      </c>
      <c r="F190" s="20"/>
      <c r="G190" s="76"/>
      <c r="H190" s="67"/>
      <c r="I190" s="67"/>
      <c r="K190" s="26"/>
      <c r="L190" s="76"/>
      <c r="N190" s="14"/>
    </row>
    <row r="191" spans="1:14" ht="24">
      <c r="A191" s="18" t="s">
        <v>325</v>
      </c>
      <c r="B191" s="18">
        <v>285</v>
      </c>
      <c r="C191" s="71" t="s">
        <v>882</v>
      </c>
      <c r="D191" s="27">
        <v>2016</v>
      </c>
      <c r="E191" s="121" t="s">
        <v>326</v>
      </c>
      <c r="F191" s="19" t="s">
        <v>307</v>
      </c>
      <c r="G191" s="76">
        <v>500000</v>
      </c>
      <c r="H191" s="77">
        <v>42598</v>
      </c>
      <c r="I191" s="77">
        <v>42735</v>
      </c>
      <c r="J191" s="26">
        <v>1</v>
      </c>
      <c r="K191" s="66">
        <f>2289.2+456166.12</f>
        <v>458455.32</v>
      </c>
      <c r="L191" s="76"/>
      <c r="M191" s="72" t="s">
        <v>82</v>
      </c>
      <c r="N191" s="14"/>
    </row>
    <row r="192" spans="1:14" ht="24">
      <c r="A192" s="18" t="s">
        <v>327</v>
      </c>
      <c r="B192" s="24">
        <v>286</v>
      </c>
      <c r="C192" s="71" t="s">
        <v>726</v>
      </c>
      <c r="D192" s="27">
        <v>2016</v>
      </c>
      <c r="E192" s="121" t="s">
        <v>328</v>
      </c>
      <c r="F192" s="19" t="s">
        <v>172</v>
      </c>
      <c r="G192" s="76">
        <v>1000000</v>
      </c>
      <c r="H192" s="67"/>
      <c r="I192" s="67"/>
      <c r="K192" s="66">
        <v>939233.52</v>
      </c>
      <c r="L192" s="76"/>
      <c r="N192" s="14"/>
    </row>
    <row r="193" spans="1:14">
      <c r="A193" s="9"/>
      <c r="B193" s="18">
        <v>287</v>
      </c>
      <c r="E193" s="5" t="s">
        <v>135</v>
      </c>
      <c r="F193" s="20"/>
      <c r="G193" s="76"/>
      <c r="H193" s="67"/>
      <c r="I193" s="67"/>
      <c r="K193" s="26"/>
      <c r="L193" s="76"/>
      <c r="N193" s="14"/>
    </row>
    <row r="194" spans="1:14" ht="38.25" customHeight="1">
      <c r="A194" s="18" t="s">
        <v>329</v>
      </c>
      <c r="B194" s="24">
        <v>288</v>
      </c>
      <c r="C194" s="71" t="s">
        <v>881</v>
      </c>
      <c r="D194" s="27">
        <v>2016</v>
      </c>
      <c r="E194" s="121" t="s">
        <v>330</v>
      </c>
      <c r="F194" s="28" t="s">
        <v>331</v>
      </c>
      <c r="G194" s="76">
        <v>3000000</v>
      </c>
      <c r="H194" s="77">
        <v>42736</v>
      </c>
      <c r="I194" s="77">
        <v>42993</v>
      </c>
      <c r="J194" s="26">
        <v>1</v>
      </c>
      <c r="K194" s="66">
        <f>9587.28+2451442.11</f>
        <v>2461029.3899999997</v>
      </c>
      <c r="L194" s="76"/>
      <c r="M194" s="72" t="s">
        <v>82</v>
      </c>
      <c r="N194" s="14"/>
    </row>
    <row r="195" spans="1:14" ht="27" customHeight="1">
      <c r="A195" s="18" t="s">
        <v>332</v>
      </c>
      <c r="B195" s="24">
        <v>292</v>
      </c>
      <c r="C195" s="71" t="s">
        <v>727</v>
      </c>
      <c r="D195" s="27">
        <v>2016</v>
      </c>
      <c r="E195" s="121" t="s">
        <v>333</v>
      </c>
      <c r="F195" s="19" t="s">
        <v>81</v>
      </c>
      <c r="G195" s="76">
        <v>2000000</v>
      </c>
      <c r="H195" s="77">
        <v>42810</v>
      </c>
      <c r="I195" s="77">
        <v>43465</v>
      </c>
      <c r="J195" s="26">
        <v>1</v>
      </c>
      <c r="K195" s="66">
        <v>1427978.7</v>
      </c>
      <c r="L195" s="76"/>
      <c r="M195" s="90" t="s">
        <v>103</v>
      </c>
      <c r="N195" s="14"/>
    </row>
    <row r="196" spans="1:14" ht="15" customHeight="1">
      <c r="A196" s="18" t="s">
        <v>334</v>
      </c>
      <c r="B196" s="18">
        <v>299</v>
      </c>
      <c r="C196" s="71" t="s">
        <v>880</v>
      </c>
      <c r="D196" s="27">
        <v>2016</v>
      </c>
      <c r="E196" s="121" t="s">
        <v>335</v>
      </c>
      <c r="F196" s="19" t="s">
        <v>81</v>
      </c>
      <c r="G196" s="76">
        <v>500000</v>
      </c>
      <c r="H196" s="77">
        <v>42810</v>
      </c>
      <c r="I196" s="77">
        <v>42916</v>
      </c>
      <c r="J196" s="26">
        <v>1</v>
      </c>
      <c r="K196" s="66">
        <v>381385.53</v>
      </c>
      <c r="L196" s="76"/>
      <c r="M196" s="72" t="s">
        <v>82</v>
      </c>
      <c r="N196" s="14"/>
    </row>
    <row r="197" spans="1:14" ht="51.75" customHeight="1">
      <c r="A197" s="18" t="s">
        <v>336</v>
      </c>
      <c r="B197" s="24">
        <v>300</v>
      </c>
      <c r="C197" s="71" t="s">
        <v>723</v>
      </c>
      <c r="D197" s="27">
        <v>2016</v>
      </c>
      <c r="E197" s="121" t="s">
        <v>337</v>
      </c>
      <c r="F197" s="19" t="s">
        <v>253</v>
      </c>
      <c r="G197" s="76">
        <v>500000</v>
      </c>
      <c r="H197" s="91">
        <v>43205</v>
      </c>
      <c r="I197" s="67"/>
      <c r="J197" s="88">
        <v>0.88</v>
      </c>
      <c r="K197" s="89">
        <v>253922.18</v>
      </c>
      <c r="L197" s="76"/>
      <c r="M197" s="23" t="s">
        <v>950</v>
      </c>
      <c r="N197" s="14"/>
    </row>
    <row r="198" spans="1:14" ht="27" customHeight="1">
      <c r="A198" s="18" t="s">
        <v>338</v>
      </c>
      <c r="B198" s="18">
        <v>301</v>
      </c>
      <c r="C198" s="71" t="s">
        <v>728</v>
      </c>
      <c r="D198" s="27">
        <v>2016</v>
      </c>
      <c r="E198" s="121" t="s">
        <v>339</v>
      </c>
      <c r="F198" s="19" t="s">
        <v>129</v>
      </c>
      <c r="G198" s="76">
        <v>500000</v>
      </c>
      <c r="H198" s="77">
        <v>43116</v>
      </c>
      <c r="I198" s="77">
        <v>43235</v>
      </c>
      <c r="J198" s="26">
        <v>1</v>
      </c>
      <c r="K198" s="66">
        <v>410379.87</v>
      </c>
      <c r="L198" s="76"/>
      <c r="M198" s="72" t="s">
        <v>177</v>
      </c>
      <c r="N198" s="14"/>
    </row>
    <row r="199" spans="1:14" ht="26.25" customHeight="1">
      <c r="A199" s="18" t="s">
        <v>341</v>
      </c>
      <c r="B199" s="18">
        <v>303</v>
      </c>
      <c r="C199" s="71" t="s">
        <v>879</v>
      </c>
      <c r="D199" s="27">
        <v>2016</v>
      </c>
      <c r="E199" s="121" t="s">
        <v>342</v>
      </c>
      <c r="F199" s="19" t="s">
        <v>91</v>
      </c>
      <c r="G199" s="76">
        <v>500000</v>
      </c>
      <c r="H199" s="77">
        <v>42767</v>
      </c>
      <c r="I199" s="77">
        <v>42916</v>
      </c>
      <c r="J199" s="26">
        <v>1</v>
      </c>
      <c r="K199" s="89">
        <f>440271.36+2396.88</f>
        <v>442668.24</v>
      </c>
      <c r="L199" s="76"/>
      <c r="M199" s="72" t="s">
        <v>82</v>
      </c>
      <c r="N199" s="14"/>
    </row>
    <row r="200" spans="1:14" ht="14.25" customHeight="1">
      <c r="A200" s="18"/>
      <c r="B200" s="18"/>
      <c r="C200" s="71"/>
      <c r="D200" s="27"/>
      <c r="E200" s="121"/>
      <c r="F200" s="19"/>
      <c r="G200" s="76"/>
      <c r="H200" s="77"/>
      <c r="I200" s="77"/>
      <c r="K200" s="89"/>
      <c r="L200" s="76"/>
      <c r="M200" s="72"/>
      <c r="N200" s="14"/>
    </row>
    <row r="201" spans="1:14" ht="14.25" customHeight="1">
      <c r="A201" s="18"/>
      <c r="B201" s="18"/>
      <c r="C201" s="71"/>
      <c r="D201" s="27"/>
      <c r="E201" s="121"/>
      <c r="F201" s="19"/>
      <c r="G201" s="76"/>
      <c r="H201" s="77"/>
      <c r="I201" s="77"/>
      <c r="K201" s="89"/>
      <c r="L201" s="76"/>
      <c r="M201" s="72"/>
      <c r="N201" s="14"/>
    </row>
    <row r="202" spans="1:14">
      <c r="A202" s="18"/>
      <c r="B202" s="24">
        <v>304</v>
      </c>
      <c r="E202" s="5" t="s">
        <v>136</v>
      </c>
      <c r="F202" s="19"/>
      <c r="G202" s="76"/>
      <c r="K202" s="26"/>
      <c r="L202" s="76"/>
      <c r="N202" s="14"/>
    </row>
    <row r="203" spans="1:14" ht="24.75" customHeight="1">
      <c r="A203" s="18" t="s">
        <v>343</v>
      </c>
      <c r="B203" s="18">
        <v>305</v>
      </c>
      <c r="C203" s="71" t="s">
        <v>729</v>
      </c>
      <c r="D203" s="27">
        <v>2016</v>
      </c>
      <c r="E203" s="121" t="s">
        <v>344</v>
      </c>
      <c r="F203" s="19" t="s">
        <v>81</v>
      </c>
      <c r="G203" s="76">
        <v>1000000</v>
      </c>
      <c r="H203" s="77">
        <v>43236</v>
      </c>
      <c r="I203" s="77">
        <v>43465</v>
      </c>
      <c r="J203" s="26">
        <v>1</v>
      </c>
      <c r="K203" s="66">
        <v>1013905.35</v>
      </c>
      <c r="L203" s="76"/>
      <c r="M203" s="23" t="s">
        <v>951</v>
      </c>
      <c r="N203" s="14"/>
    </row>
    <row r="204" spans="1:14" ht="24">
      <c r="A204" s="24" t="s">
        <v>345</v>
      </c>
      <c r="B204" s="24">
        <v>306</v>
      </c>
      <c r="C204" s="71"/>
      <c r="D204" s="31">
        <v>2017</v>
      </c>
      <c r="E204" s="131" t="s">
        <v>346</v>
      </c>
      <c r="F204" s="1" t="s">
        <v>210</v>
      </c>
      <c r="G204" s="45"/>
      <c r="M204" s="92"/>
      <c r="N204" s="14"/>
    </row>
    <row r="205" spans="1:14" s="93" customFormat="1" ht="37.5" customHeight="1">
      <c r="A205" s="18"/>
      <c r="B205" s="18">
        <v>307</v>
      </c>
      <c r="C205" s="71" t="s">
        <v>952</v>
      </c>
      <c r="D205" s="31">
        <v>2017</v>
      </c>
      <c r="E205" s="137" t="s">
        <v>953</v>
      </c>
      <c r="F205" s="24" t="s">
        <v>954</v>
      </c>
      <c r="G205" s="45">
        <v>2289000</v>
      </c>
      <c r="H205" s="70">
        <v>43450</v>
      </c>
      <c r="I205" s="25"/>
      <c r="J205" s="26">
        <v>0.7</v>
      </c>
      <c r="K205" s="66">
        <v>672070.52</v>
      </c>
      <c r="M205" s="92" t="s">
        <v>955</v>
      </c>
      <c r="N205" s="94"/>
    </row>
    <row r="206" spans="1:14" s="93" customFormat="1" ht="36" customHeight="1">
      <c r="A206" s="24" t="s">
        <v>345</v>
      </c>
      <c r="B206" s="24">
        <v>308</v>
      </c>
      <c r="C206" s="71" t="s">
        <v>956</v>
      </c>
      <c r="D206" s="31">
        <v>2017</v>
      </c>
      <c r="E206" s="131" t="s">
        <v>957</v>
      </c>
      <c r="F206" s="44" t="s">
        <v>958</v>
      </c>
      <c r="G206" s="45">
        <v>1211000</v>
      </c>
      <c r="H206" s="70">
        <v>43101</v>
      </c>
      <c r="I206" s="70">
        <v>43434</v>
      </c>
      <c r="J206" s="26">
        <v>1</v>
      </c>
      <c r="K206" s="66">
        <v>692536.03</v>
      </c>
      <c r="M206" s="92" t="s">
        <v>959</v>
      </c>
      <c r="N206" s="94"/>
    </row>
    <row r="207" spans="1:14">
      <c r="A207" s="24" t="s">
        <v>347</v>
      </c>
      <c r="B207" s="18">
        <v>307</v>
      </c>
      <c r="C207" s="71" t="s">
        <v>730</v>
      </c>
      <c r="D207" s="31">
        <v>2017</v>
      </c>
      <c r="E207" s="131" t="s">
        <v>348</v>
      </c>
      <c r="F207" s="1" t="s">
        <v>81</v>
      </c>
      <c r="G207" s="45">
        <v>18000000</v>
      </c>
      <c r="H207" s="70">
        <v>42533</v>
      </c>
      <c r="I207" s="70">
        <v>43496</v>
      </c>
      <c r="J207" s="26">
        <v>0.98</v>
      </c>
      <c r="K207" s="66">
        <v>16778685.579999998</v>
      </c>
      <c r="M207" s="23" t="s">
        <v>816</v>
      </c>
      <c r="N207" s="14"/>
    </row>
    <row r="208" spans="1:14">
      <c r="A208" s="24" t="s">
        <v>349</v>
      </c>
      <c r="B208" s="24">
        <v>308</v>
      </c>
      <c r="C208" s="1" t="s">
        <v>731</v>
      </c>
      <c r="D208" s="31">
        <v>2017</v>
      </c>
      <c r="E208" s="131" t="s">
        <v>350</v>
      </c>
      <c r="F208" s="1" t="s">
        <v>172</v>
      </c>
      <c r="G208" s="45">
        <v>16000000</v>
      </c>
      <c r="H208" s="70">
        <v>42990</v>
      </c>
      <c r="I208" s="70">
        <v>43373</v>
      </c>
      <c r="J208" s="26">
        <v>1</v>
      </c>
      <c r="K208" s="66">
        <v>15993892.48</v>
      </c>
      <c r="M208" s="23" t="s">
        <v>103</v>
      </c>
      <c r="N208" s="14"/>
    </row>
    <row r="209" spans="1:14">
      <c r="A209" s="24">
        <v>0</v>
      </c>
      <c r="B209" s="18">
        <v>309</v>
      </c>
      <c r="C209" s="1">
        <v>0</v>
      </c>
      <c r="D209" s="31">
        <v>2017</v>
      </c>
      <c r="E209" s="131" t="s">
        <v>351</v>
      </c>
      <c r="F209" s="1" t="s">
        <v>320</v>
      </c>
      <c r="G209" s="45">
        <v>2000000</v>
      </c>
      <c r="K209" s="66">
        <v>0</v>
      </c>
      <c r="N209" s="14"/>
    </row>
    <row r="210" spans="1:14" ht="13.5" customHeight="1">
      <c r="A210" s="24" t="s">
        <v>352</v>
      </c>
      <c r="B210" s="18">
        <v>311</v>
      </c>
      <c r="C210" s="1" t="s">
        <v>878</v>
      </c>
      <c r="D210" s="31">
        <v>2017</v>
      </c>
      <c r="E210" s="131" t="s">
        <v>353</v>
      </c>
      <c r="G210" s="45">
        <v>4500000</v>
      </c>
      <c r="H210" s="70">
        <v>43146</v>
      </c>
      <c r="I210" s="70">
        <v>43247</v>
      </c>
      <c r="J210" s="26">
        <v>1</v>
      </c>
      <c r="K210" s="66">
        <f>1499112+1499112+1499112</f>
        <v>4497336</v>
      </c>
      <c r="M210" s="72" t="s">
        <v>82</v>
      </c>
      <c r="N210" s="14"/>
    </row>
    <row r="211" spans="1:14" ht="24">
      <c r="B211" s="24">
        <v>312</v>
      </c>
      <c r="C211" s="24" t="s">
        <v>354</v>
      </c>
      <c r="D211" s="31">
        <v>2017</v>
      </c>
      <c r="E211" s="131" t="s">
        <v>355</v>
      </c>
      <c r="F211" s="1" t="s">
        <v>356</v>
      </c>
      <c r="G211" s="45">
        <v>500000</v>
      </c>
      <c r="K211" s="66">
        <v>0</v>
      </c>
      <c r="M211" s="23" t="s">
        <v>357</v>
      </c>
      <c r="N211" s="14"/>
    </row>
    <row r="212" spans="1:14" ht="24">
      <c r="A212" s="24">
        <v>0</v>
      </c>
      <c r="B212" s="18">
        <v>313</v>
      </c>
      <c r="C212" s="95">
        <v>0</v>
      </c>
      <c r="D212" s="31">
        <v>2017</v>
      </c>
      <c r="E212" s="131" t="s">
        <v>358</v>
      </c>
      <c r="F212" s="1" t="s">
        <v>115</v>
      </c>
      <c r="G212" s="45">
        <v>678571.43</v>
      </c>
      <c r="K212" s="66">
        <v>0</v>
      </c>
      <c r="N212" s="14"/>
    </row>
    <row r="213" spans="1:14" ht="24">
      <c r="B213" s="24">
        <v>314</v>
      </c>
      <c r="C213" s="24" t="s">
        <v>359</v>
      </c>
      <c r="D213" s="31">
        <v>2017</v>
      </c>
      <c r="E213" s="131" t="s">
        <v>921</v>
      </c>
      <c r="F213" s="1" t="s">
        <v>147</v>
      </c>
      <c r="G213" s="45">
        <v>100000</v>
      </c>
      <c r="K213" s="66">
        <v>0</v>
      </c>
      <c r="M213" s="23" t="s">
        <v>357</v>
      </c>
      <c r="N213" s="14"/>
    </row>
    <row r="214" spans="1:14" ht="26.25" customHeight="1">
      <c r="A214" s="24" t="s">
        <v>360</v>
      </c>
      <c r="B214" s="18">
        <v>315</v>
      </c>
      <c r="C214" s="1" t="s">
        <v>732</v>
      </c>
      <c r="D214" s="31">
        <v>2017</v>
      </c>
      <c r="E214" s="131" t="s">
        <v>361</v>
      </c>
      <c r="F214" s="1" t="s">
        <v>307</v>
      </c>
      <c r="G214" s="45">
        <v>1728571.43</v>
      </c>
      <c r="H214" s="70"/>
      <c r="I214" s="70"/>
      <c r="K214" s="66">
        <v>258535.71</v>
      </c>
      <c r="M214" s="23" t="s">
        <v>960</v>
      </c>
      <c r="N214" s="14"/>
    </row>
    <row r="215" spans="1:14" ht="26.25" customHeight="1">
      <c r="A215" s="24" t="s">
        <v>362</v>
      </c>
      <c r="B215" s="24">
        <v>316</v>
      </c>
      <c r="C215" s="1" t="s">
        <v>733</v>
      </c>
      <c r="D215" s="31">
        <v>2017</v>
      </c>
      <c r="E215" s="131" t="s">
        <v>363</v>
      </c>
      <c r="F215" s="1" t="s">
        <v>117</v>
      </c>
      <c r="G215" s="45">
        <v>878571.43</v>
      </c>
      <c r="K215" s="66">
        <v>131035.71</v>
      </c>
      <c r="M215" s="23" t="s">
        <v>960</v>
      </c>
      <c r="N215" s="14"/>
    </row>
    <row r="216" spans="1:14" ht="27.75" customHeight="1">
      <c r="A216" s="24" t="s">
        <v>364</v>
      </c>
      <c r="B216" s="18">
        <v>317</v>
      </c>
      <c r="C216" s="1" t="s">
        <v>734</v>
      </c>
      <c r="D216" s="31">
        <v>2017</v>
      </c>
      <c r="E216" s="131" t="s">
        <v>365</v>
      </c>
      <c r="F216" s="1" t="s">
        <v>117</v>
      </c>
      <c r="G216" s="45">
        <v>800000</v>
      </c>
      <c r="K216" s="66">
        <v>119250</v>
      </c>
      <c r="M216" s="23" t="s">
        <v>960</v>
      </c>
      <c r="N216" s="14"/>
    </row>
    <row r="217" spans="1:14" ht="12.75" customHeight="1">
      <c r="A217" s="24">
        <v>0</v>
      </c>
      <c r="B217" s="24">
        <v>318</v>
      </c>
      <c r="C217" s="1">
        <v>0</v>
      </c>
      <c r="D217" s="31">
        <v>2017</v>
      </c>
      <c r="E217" s="131" t="s">
        <v>366</v>
      </c>
      <c r="F217" s="1" t="s">
        <v>253</v>
      </c>
      <c r="G217" s="45">
        <v>1178571.43</v>
      </c>
      <c r="K217" s="66">
        <v>0</v>
      </c>
      <c r="M217" s="23" t="s">
        <v>357</v>
      </c>
      <c r="N217" s="14"/>
    </row>
    <row r="218" spans="1:14" ht="26.25" customHeight="1">
      <c r="A218" s="24" t="s">
        <v>367</v>
      </c>
      <c r="B218" s="18">
        <v>319</v>
      </c>
      <c r="C218" s="1" t="s">
        <v>735</v>
      </c>
      <c r="D218" s="31">
        <v>2017</v>
      </c>
      <c r="E218" s="131" t="s">
        <v>368</v>
      </c>
      <c r="F218" s="1" t="s">
        <v>246</v>
      </c>
      <c r="G218" s="45">
        <v>1678571.43</v>
      </c>
      <c r="K218" s="69">
        <f>251035.71</f>
        <v>251035.71</v>
      </c>
      <c r="M218" s="23" t="s">
        <v>960</v>
      </c>
      <c r="N218" s="14"/>
    </row>
    <row r="219" spans="1:14" ht="26.25" customHeight="1">
      <c r="A219" s="24">
        <v>0</v>
      </c>
      <c r="B219" s="24">
        <v>320</v>
      </c>
      <c r="C219" s="1">
        <v>0</v>
      </c>
      <c r="D219" s="31">
        <v>2017</v>
      </c>
      <c r="E219" s="142" t="s">
        <v>369</v>
      </c>
      <c r="F219" s="1" t="s">
        <v>340</v>
      </c>
      <c r="G219" s="45">
        <v>600000</v>
      </c>
      <c r="K219" s="66">
        <v>89250</v>
      </c>
      <c r="M219" s="23" t="s">
        <v>960</v>
      </c>
      <c r="N219" s="14"/>
    </row>
    <row r="220" spans="1:14" ht="24.75" customHeight="1">
      <c r="A220" s="24" t="s">
        <v>370</v>
      </c>
      <c r="B220" s="18">
        <v>321</v>
      </c>
      <c r="C220" s="1" t="s">
        <v>736</v>
      </c>
      <c r="D220" s="31">
        <v>2017</v>
      </c>
      <c r="E220" s="131" t="s">
        <v>371</v>
      </c>
      <c r="F220" s="1" t="s">
        <v>372</v>
      </c>
      <c r="G220" s="45">
        <v>500000</v>
      </c>
      <c r="K220" s="66">
        <v>74250</v>
      </c>
      <c r="M220" s="23" t="s">
        <v>960</v>
      </c>
      <c r="N220" s="14"/>
    </row>
    <row r="221" spans="1:14" ht="24">
      <c r="A221" s="24">
        <v>0</v>
      </c>
      <c r="B221" s="24">
        <v>322</v>
      </c>
      <c r="C221" s="1">
        <v>0</v>
      </c>
      <c r="D221" s="31">
        <v>2017</v>
      </c>
      <c r="E221" s="131" t="s">
        <v>920</v>
      </c>
      <c r="F221" s="1" t="s">
        <v>108</v>
      </c>
      <c r="G221" s="45">
        <v>50000</v>
      </c>
      <c r="K221" s="66">
        <v>0</v>
      </c>
      <c r="N221" s="14"/>
    </row>
    <row r="222" spans="1:14" ht="13.5" customHeight="1">
      <c r="A222" s="24" t="s">
        <v>373</v>
      </c>
      <c r="B222" s="18">
        <v>323</v>
      </c>
      <c r="C222" s="1" t="s">
        <v>737</v>
      </c>
      <c r="D222" s="31">
        <v>2017</v>
      </c>
      <c r="E222" s="131" t="s">
        <v>374</v>
      </c>
      <c r="F222" s="1" t="s">
        <v>116</v>
      </c>
      <c r="G222" s="45">
        <v>60000</v>
      </c>
      <c r="K222" s="66">
        <v>0</v>
      </c>
      <c r="M222" s="23" t="s">
        <v>357</v>
      </c>
      <c r="N222" s="14"/>
    </row>
    <row r="223" spans="1:14" ht="24" customHeight="1">
      <c r="A223" s="24" t="s">
        <v>375</v>
      </c>
      <c r="B223" s="24">
        <v>324</v>
      </c>
      <c r="C223" s="1" t="s">
        <v>738</v>
      </c>
      <c r="D223" s="31">
        <v>2017</v>
      </c>
      <c r="E223" s="131" t="s">
        <v>376</v>
      </c>
      <c r="F223" s="1" t="s">
        <v>129</v>
      </c>
      <c r="G223" s="45">
        <v>150000</v>
      </c>
      <c r="K223" s="66">
        <v>64250</v>
      </c>
      <c r="M223" s="23" t="s">
        <v>960</v>
      </c>
      <c r="N223" s="14"/>
    </row>
    <row r="224" spans="1:14" ht="13.5" customHeight="1">
      <c r="A224" s="24" t="s">
        <v>377</v>
      </c>
      <c r="B224" s="18">
        <v>325</v>
      </c>
      <c r="C224" s="1" t="s">
        <v>739</v>
      </c>
      <c r="D224" s="31">
        <v>2017</v>
      </c>
      <c r="E224" s="131" t="s">
        <v>378</v>
      </c>
      <c r="F224" s="1" t="s">
        <v>129</v>
      </c>
      <c r="G224" s="45">
        <v>100000</v>
      </c>
      <c r="K224" s="66">
        <v>14250</v>
      </c>
      <c r="M224" s="23" t="s">
        <v>960</v>
      </c>
      <c r="N224" s="14"/>
    </row>
    <row r="225" spans="1:14">
      <c r="B225" s="24">
        <v>326</v>
      </c>
      <c r="C225" s="24" t="s">
        <v>823</v>
      </c>
      <c r="D225" s="31">
        <v>2017</v>
      </c>
      <c r="E225" s="131" t="s">
        <v>379</v>
      </c>
      <c r="G225" s="45">
        <v>400000</v>
      </c>
      <c r="K225" s="66">
        <v>3301.01</v>
      </c>
      <c r="N225" s="14"/>
    </row>
    <row r="226" spans="1:14" ht="24">
      <c r="A226" s="24">
        <v>0</v>
      </c>
      <c r="B226" s="18">
        <v>327</v>
      </c>
      <c r="C226" s="95">
        <v>0</v>
      </c>
      <c r="D226" s="31">
        <v>2017</v>
      </c>
      <c r="E226" s="131" t="s">
        <v>380</v>
      </c>
      <c r="G226" s="45">
        <v>300000</v>
      </c>
      <c r="K226" s="66">
        <v>0</v>
      </c>
      <c r="N226" s="14"/>
    </row>
    <row r="227" spans="1:14" ht="27.75" customHeight="1">
      <c r="B227" s="24">
        <v>328</v>
      </c>
      <c r="C227" s="24" t="s">
        <v>381</v>
      </c>
      <c r="D227" s="31">
        <v>2017</v>
      </c>
      <c r="E227" s="131" t="s">
        <v>382</v>
      </c>
      <c r="F227" s="1" t="s">
        <v>108</v>
      </c>
      <c r="G227" s="45">
        <v>1944000</v>
      </c>
      <c r="K227" s="66">
        <v>57240</v>
      </c>
      <c r="M227" s="23" t="s">
        <v>960</v>
      </c>
      <c r="N227" s="14"/>
    </row>
    <row r="228" spans="1:14" ht="15" customHeight="1">
      <c r="A228" s="24">
        <v>0</v>
      </c>
      <c r="B228" s="18">
        <v>329</v>
      </c>
      <c r="C228" s="95">
        <v>0</v>
      </c>
      <c r="D228" s="31">
        <v>2017</v>
      </c>
      <c r="E228" s="131" t="s">
        <v>383</v>
      </c>
      <c r="F228" s="1" t="s">
        <v>114</v>
      </c>
      <c r="G228" s="45">
        <v>150000</v>
      </c>
      <c r="K228" s="66">
        <v>0</v>
      </c>
      <c r="N228" s="14"/>
    </row>
    <row r="229" spans="1:14" s="93" customFormat="1" ht="15" customHeight="1">
      <c r="A229" s="24" t="s">
        <v>384</v>
      </c>
      <c r="B229" s="24">
        <v>330</v>
      </c>
      <c r="C229" s="71" t="s">
        <v>877</v>
      </c>
      <c r="D229" s="31">
        <v>2017</v>
      </c>
      <c r="E229" s="142" t="s">
        <v>385</v>
      </c>
      <c r="G229" s="45">
        <v>500000</v>
      </c>
      <c r="H229" s="70">
        <v>43024</v>
      </c>
      <c r="I229" s="70">
        <v>43251</v>
      </c>
      <c r="J229" s="26">
        <v>1</v>
      </c>
      <c r="K229" s="66">
        <v>325671.05</v>
      </c>
      <c r="M229" s="90" t="s">
        <v>82</v>
      </c>
      <c r="N229" s="94"/>
    </row>
    <row r="230" spans="1:14">
      <c r="A230" s="24" t="s">
        <v>386</v>
      </c>
      <c r="B230" s="18">
        <v>331</v>
      </c>
      <c r="C230" s="71" t="s">
        <v>740</v>
      </c>
      <c r="D230" s="31">
        <v>2017</v>
      </c>
      <c r="E230" s="131" t="s">
        <v>387</v>
      </c>
      <c r="F230" s="1" t="s">
        <v>198</v>
      </c>
      <c r="G230" s="45">
        <v>2000000</v>
      </c>
      <c r="H230" s="70">
        <v>42841</v>
      </c>
      <c r="I230" s="70">
        <v>43496</v>
      </c>
      <c r="J230" s="26">
        <v>0.99</v>
      </c>
      <c r="K230" s="66">
        <v>1565137.99</v>
      </c>
      <c r="M230" s="23" t="s">
        <v>229</v>
      </c>
      <c r="N230" s="14"/>
    </row>
    <row r="231" spans="1:14">
      <c r="A231" s="24" t="s">
        <v>388</v>
      </c>
      <c r="B231" s="24">
        <v>332</v>
      </c>
      <c r="C231" s="71" t="s">
        <v>787</v>
      </c>
      <c r="D231" s="31">
        <v>2017</v>
      </c>
      <c r="E231" s="131" t="s">
        <v>389</v>
      </c>
      <c r="F231" s="1" t="s">
        <v>198</v>
      </c>
      <c r="G231" s="45">
        <v>8000000</v>
      </c>
      <c r="H231" s="70">
        <v>42871</v>
      </c>
      <c r="I231" s="70">
        <v>43496</v>
      </c>
      <c r="J231" s="26">
        <v>0.9738</v>
      </c>
      <c r="K231" s="66">
        <v>6066821.5599999996</v>
      </c>
      <c r="M231" s="23" t="s">
        <v>229</v>
      </c>
      <c r="N231" s="14"/>
    </row>
    <row r="232" spans="1:14">
      <c r="B232" s="18">
        <v>333</v>
      </c>
      <c r="C232" s="24" t="s">
        <v>78</v>
      </c>
      <c r="D232" s="31">
        <v>2017</v>
      </c>
      <c r="E232" s="131" t="s">
        <v>390</v>
      </c>
      <c r="G232" s="45">
        <v>500000</v>
      </c>
      <c r="K232" s="66">
        <v>0</v>
      </c>
      <c r="N232" s="14"/>
    </row>
    <row r="233" spans="1:14" ht="15.75" customHeight="1">
      <c r="A233" s="24">
        <v>0</v>
      </c>
      <c r="B233" s="24">
        <v>334</v>
      </c>
      <c r="C233" s="95">
        <v>0</v>
      </c>
      <c r="D233" s="31">
        <v>2017</v>
      </c>
      <c r="E233" s="131" t="s">
        <v>391</v>
      </c>
      <c r="G233" s="45">
        <v>2000000</v>
      </c>
      <c r="K233" s="66">
        <v>0</v>
      </c>
      <c r="N233" s="14"/>
    </row>
    <row r="234" spans="1:14">
      <c r="A234" s="24">
        <v>0</v>
      </c>
      <c r="B234" s="18">
        <v>335</v>
      </c>
      <c r="C234" s="95">
        <v>0</v>
      </c>
      <c r="D234" s="31">
        <v>2017</v>
      </c>
      <c r="E234" s="131" t="s">
        <v>392</v>
      </c>
      <c r="F234" s="1" t="s">
        <v>108</v>
      </c>
      <c r="G234" s="45">
        <v>500000</v>
      </c>
      <c r="K234" s="66">
        <v>0</v>
      </c>
      <c r="N234" s="14"/>
    </row>
    <row r="235" spans="1:14" ht="24.75" customHeight="1">
      <c r="A235" s="24" t="s">
        <v>393</v>
      </c>
      <c r="B235" s="24">
        <v>336</v>
      </c>
      <c r="C235" s="71" t="s">
        <v>876</v>
      </c>
      <c r="D235" s="31">
        <v>2017</v>
      </c>
      <c r="E235" s="131" t="s">
        <v>394</v>
      </c>
      <c r="F235" s="1" t="s">
        <v>108</v>
      </c>
      <c r="G235" s="45">
        <v>1000000</v>
      </c>
      <c r="H235" s="70">
        <v>43024</v>
      </c>
      <c r="I235" s="70">
        <v>43251</v>
      </c>
      <c r="J235" s="26">
        <v>1</v>
      </c>
      <c r="K235" s="66">
        <f>894685.17+411.88</f>
        <v>895097.05</v>
      </c>
      <c r="M235" s="90" t="s">
        <v>82</v>
      </c>
      <c r="N235" s="14"/>
    </row>
    <row r="236" spans="1:14" ht="11.25" customHeight="1">
      <c r="A236" s="24" t="s">
        <v>395</v>
      </c>
      <c r="B236" s="18">
        <v>337</v>
      </c>
      <c r="C236" s="71" t="s">
        <v>742</v>
      </c>
      <c r="D236" s="31">
        <v>2017</v>
      </c>
      <c r="E236" s="131" t="s">
        <v>396</v>
      </c>
      <c r="F236" s="1" t="s">
        <v>115</v>
      </c>
      <c r="G236" s="45">
        <v>1500000</v>
      </c>
      <c r="H236" s="70">
        <v>42979</v>
      </c>
      <c r="I236" s="70">
        <v>43281</v>
      </c>
      <c r="J236" s="26">
        <v>1</v>
      </c>
      <c r="K236" s="66">
        <v>1328590.19</v>
      </c>
      <c r="M236" s="23" t="s">
        <v>103</v>
      </c>
      <c r="N236" s="14"/>
    </row>
    <row r="237" spans="1:14" ht="39.75" customHeight="1">
      <c r="A237" s="24" t="s">
        <v>397</v>
      </c>
      <c r="B237" s="24">
        <v>338</v>
      </c>
      <c r="C237" s="71" t="s">
        <v>743</v>
      </c>
      <c r="D237" s="31">
        <v>2017</v>
      </c>
      <c r="E237" s="131" t="s">
        <v>398</v>
      </c>
      <c r="F237" s="1" t="s">
        <v>117</v>
      </c>
      <c r="G237" s="45">
        <v>1356746.77</v>
      </c>
      <c r="H237" s="70">
        <v>43055</v>
      </c>
      <c r="J237" s="26">
        <v>0.25</v>
      </c>
      <c r="K237" s="66">
        <v>833586.38</v>
      </c>
      <c r="M237" s="23" t="s">
        <v>820</v>
      </c>
      <c r="N237" s="14"/>
    </row>
    <row r="238" spans="1:14" ht="24">
      <c r="A238" s="24" t="s">
        <v>399</v>
      </c>
      <c r="B238" s="18">
        <v>339</v>
      </c>
      <c r="C238" s="71" t="s">
        <v>744</v>
      </c>
      <c r="D238" s="31">
        <v>2017</v>
      </c>
      <c r="E238" s="131" t="s">
        <v>400</v>
      </c>
      <c r="F238" s="1" t="s">
        <v>115</v>
      </c>
      <c r="G238" s="45">
        <v>1000000</v>
      </c>
      <c r="H238" s="70">
        <v>43116</v>
      </c>
      <c r="I238" s="70">
        <v>43389</v>
      </c>
      <c r="J238" s="26">
        <v>1</v>
      </c>
      <c r="K238" s="66">
        <v>898258.82</v>
      </c>
      <c r="M238" s="23" t="s">
        <v>103</v>
      </c>
      <c r="N238" s="14"/>
    </row>
    <row r="239" spans="1:14">
      <c r="B239" s="24">
        <v>340</v>
      </c>
      <c r="C239" s="24" t="s">
        <v>78</v>
      </c>
      <c r="D239" s="31">
        <v>2017</v>
      </c>
      <c r="E239" s="131" t="s">
        <v>401</v>
      </c>
      <c r="F239" s="1" t="s">
        <v>108</v>
      </c>
      <c r="G239" s="45">
        <v>4000000</v>
      </c>
      <c r="N239" s="14"/>
    </row>
    <row r="240" spans="1:14" ht="15.75" customHeight="1">
      <c r="A240" s="24" t="s">
        <v>402</v>
      </c>
      <c r="B240" s="18">
        <v>341</v>
      </c>
      <c r="C240" s="71" t="s">
        <v>754</v>
      </c>
      <c r="D240" s="31">
        <v>2017</v>
      </c>
      <c r="E240" s="131" t="s">
        <v>403</v>
      </c>
      <c r="F240" s="1" t="s">
        <v>404</v>
      </c>
      <c r="G240" s="45">
        <v>580000</v>
      </c>
      <c r="H240" s="70">
        <v>43085</v>
      </c>
      <c r="I240" s="70">
        <v>43281</v>
      </c>
      <c r="J240" s="26">
        <v>1</v>
      </c>
      <c r="K240" s="66">
        <v>492259.85</v>
      </c>
      <c r="M240" s="23" t="s">
        <v>103</v>
      </c>
      <c r="N240" s="14"/>
    </row>
    <row r="241" spans="1:14" ht="24">
      <c r="A241" s="24" t="s">
        <v>405</v>
      </c>
      <c r="B241" s="24">
        <v>342</v>
      </c>
      <c r="C241" s="71" t="s">
        <v>745</v>
      </c>
      <c r="D241" s="31">
        <v>2017</v>
      </c>
      <c r="E241" s="131" t="s">
        <v>406</v>
      </c>
      <c r="F241" s="1" t="s">
        <v>171</v>
      </c>
      <c r="G241" s="45">
        <v>600000</v>
      </c>
      <c r="H241" s="70">
        <v>43116</v>
      </c>
      <c r="I241" s="70">
        <v>43373</v>
      </c>
      <c r="J241" s="26">
        <v>1</v>
      </c>
      <c r="K241" s="66">
        <v>480781.16</v>
      </c>
      <c r="M241" s="23" t="s">
        <v>103</v>
      </c>
      <c r="N241" s="14"/>
    </row>
    <row r="242" spans="1:14" ht="12.75" customHeight="1">
      <c r="A242" s="24">
        <v>0</v>
      </c>
      <c r="B242" s="18">
        <v>343</v>
      </c>
      <c r="C242" s="95">
        <v>0</v>
      </c>
      <c r="D242" s="31">
        <v>2017</v>
      </c>
      <c r="E242" s="131" t="s">
        <v>407</v>
      </c>
      <c r="F242" s="1" t="s">
        <v>171</v>
      </c>
      <c r="G242" s="45">
        <v>1078571.43</v>
      </c>
      <c r="K242" s="66">
        <v>0</v>
      </c>
      <c r="M242" s="23" t="s">
        <v>357</v>
      </c>
      <c r="N242" s="14"/>
    </row>
    <row r="243" spans="1:14" ht="25.5" customHeight="1">
      <c r="A243" s="24">
        <v>0</v>
      </c>
      <c r="B243" s="24">
        <v>344</v>
      </c>
      <c r="C243" s="95">
        <v>0</v>
      </c>
      <c r="D243" s="31">
        <v>2017</v>
      </c>
      <c r="E243" s="131" t="s">
        <v>408</v>
      </c>
      <c r="F243" s="1" t="s">
        <v>112</v>
      </c>
      <c r="G243" s="45">
        <v>500000</v>
      </c>
      <c r="K243" s="69">
        <f>196547.52</f>
        <v>196547.52</v>
      </c>
      <c r="M243" s="23" t="s">
        <v>960</v>
      </c>
      <c r="N243" s="14"/>
    </row>
    <row r="244" spans="1:14" ht="14.25" customHeight="1">
      <c r="A244" s="24" t="s">
        <v>410</v>
      </c>
      <c r="B244" s="18">
        <v>345</v>
      </c>
      <c r="C244" s="71" t="s">
        <v>875</v>
      </c>
      <c r="D244" s="31">
        <v>2017</v>
      </c>
      <c r="E244" s="131" t="s">
        <v>411</v>
      </c>
      <c r="F244" s="1" t="s">
        <v>112</v>
      </c>
      <c r="G244" s="45">
        <v>500000</v>
      </c>
      <c r="H244" s="70">
        <v>43070</v>
      </c>
      <c r="I244" s="70">
        <v>43131</v>
      </c>
      <c r="J244" s="26">
        <v>1</v>
      </c>
      <c r="K244" s="66">
        <f>442819.78+2349.02</f>
        <v>445168.80000000005</v>
      </c>
      <c r="M244" s="72" t="s">
        <v>82</v>
      </c>
      <c r="N244" s="14"/>
    </row>
    <row r="245" spans="1:14" ht="24">
      <c r="A245" s="24">
        <v>0</v>
      </c>
      <c r="B245" s="24">
        <v>346</v>
      </c>
      <c r="C245" s="95">
        <v>0</v>
      </c>
      <c r="D245" s="31">
        <v>2017</v>
      </c>
      <c r="E245" s="131" t="s">
        <v>412</v>
      </c>
      <c r="F245" s="1" t="s">
        <v>168</v>
      </c>
      <c r="G245" s="45">
        <v>839286.43</v>
      </c>
      <c r="K245" s="66">
        <v>0</v>
      </c>
      <c r="M245" s="23" t="s">
        <v>357</v>
      </c>
      <c r="N245" s="14"/>
    </row>
    <row r="246" spans="1:14" ht="24">
      <c r="A246" s="24">
        <v>0</v>
      </c>
      <c r="B246" s="18">
        <v>347</v>
      </c>
      <c r="C246" s="95">
        <v>0</v>
      </c>
      <c r="D246" s="31">
        <v>2017</v>
      </c>
      <c r="E246" s="131" t="s">
        <v>413</v>
      </c>
      <c r="F246" s="1" t="s">
        <v>168</v>
      </c>
      <c r="G246" s="45">
        <v>839285</v>
      </c>
      <c r="K246" s="66">
        <v>0</v>
      </c>
      <c r="M246" s="23" t="s">
        <v>357</v>
      </c>
      <c r="N246" s="14"/>
    </row>
    <row r="247" spans="1:14" ht="24">
      <c r="A247" s="24" t="s">
        <v>414</v>
      </c>
      <c r="B247" s="24">
        <v>348</v>
      </c>
      <c r="C247" s="71" t="s">
        <v>746</v>
      </c>
      <c r="D247" s="31">
        <v>2017</v>
      </c>
      <c r="E247" s="131" t="s">
        <v>415</v>
      </c>
      <c r="F247" s="1" t="s">
        <v>416</v>
      </c>
      <c r="G247" s="45">
        <v>559523.81000000006</v>
      </c>
      <c r="K247" s="66">
        <v>293822.15999999997</v>
      </c>
      <c r="M247" s="23" t="s">
        <v>946</v>
      </c>
      <c r="N247" s="14"/>
    </row>
    <row r="248" spans="1:14" ht="24">
      <c r="A248" s="24" t="s">
        <v>417</v>
      </c>
      <c r="B248" s="18">
        <v>349</v>
      </c>
      <c r="C248" s="71" t="s">
        <v>773</v>
      </c>
      <c r="D248" s="31">
        <v>2017</v>
      </c>
      <c r="E248" s="131" t="s">
        <v>418</v>
      </c>
      <c r="F248" s="1" t="s">
        <v>416</v>
      </c>
      <c r="G248" s="45">
        <v>559523.81000000006</v>
      </c>
      <c r="H248" s="70">
        <v>43208</v>
      </c>
      <c r="I248" s="70">
        <v>43312</v>
      </c>
      <c r="J248" s="26">
        <v>1</v>
      </c>
      <c r="K248" s="66">
        <v>519399.55</v>
      </c>
      <c r="M248" s="23" t="s">
        <v>103</v>
      </c>
      <c r="N248" s="14"/>
    </row>
    <row r="249" spans="1:14" ht="24">
      <c r="A249" s="24" t="s">
        <v>419</v>
      </c>
      <c r="B249" s="24">
        <v>350</v>
      </c>
      <c r="C249" s="71" t="s">
        <v>762</v>
      </c>
      <c r="D249" s="31">
        <v>2017</v>
      </c>
      <c r="E249" s="131" t="s">
        <v>420</v>
      </c>
      <c r="F249" s="1" t="s">
        <v>416</v>
      </c>
      <c r="G249" s="45">
        <v>559523.81000000006</v>
      </c>
      <c r="H249" s="70">
        <v>43175</v>
      </c>
      <c r="J249" s="26">
        <v>0.05</v>
      </c>
      <c r="K249" s="66">
        <v>304093.71999999997</v>
      </c>
      <c r="M249" s="23" t="s">
        <v>303</v>
      </c>
      <c r="N249" s="14"/>
    </row>
    <row r="250" spans="1:14" ht="14.25" customHeight="1">
      <c r="B250" s="18">
        <v>351</v>
      </c>
      <c r="C250" s="1" t="s">
        <v>421</v>
      </c>
      <c r="D250" s="31">
        <v>2017</v>
      </c>
      <c r="E250" s="131" t="s">
        <v>422</v>
      </c>
      <c r="F250" s="1" t="s">
        <v>114</v>
      </c>
      <c r="G250" s="45">
        <v>1000000</v>
      </c>
      <c r="K250" s="66">
        <v>0</v>
      </c>
      <c r="N250" s="14"/>
    </row>
    <row r="251" spans="1:14" ht="14.25" customHeight="1">
      <c r="B251" s="24">
        <v>352</v>
      </c>
      <c r="C251" s="24" t="s">
        <v>423</v>
      </c>
      <c r="D251" s="31">
        <v>2017</v>
      </c>
      <c r="E251" s="131" t="s">
        <v>424</v>
      </c>
      <c r="F251" s="1" t="s">
        <v>114</v>
      </c>
      <c r="G251" s="45">
        <v>678571.43</v>
      </c>
      <c r="K251" s="66">
        <v>0</v>
      </c>
      <c r="M251" s="23" t="s">
        <v>409</v>
      </c>
      <c r="N251" s="14"/>
    </row>
    <row r="252" spans="1:14">
      <c r="A252" s="24" t="s">
        <v>425</v>
      </c>
      <c r="B252" s="18">
        <v>353</v>
      </c>
      <c r="C252" s="1" t="s">
        <v>788</v>
      </c>
      <c r="D252" s="31">
        <v>2017</v>
      </c>
      <c r="E252" s="131" t="s">
        <v>426</v>
      </c>
      <c r="F252" s="1" t="s">
        <v>114</v>
      </c>
      <c r="G252" s="45">
        <v>150000</v>
      </c>
      <c r="H252" s="70">
        <v>43252</v>
      </c>
      <c r="I252" s="70">
        <v>43496</v>
      </c>
      <c r="J252" s="26">
        <v>0.99</v>
      </c>
      <c r="K252" s="66">
        <v>90294.25</v>
      </c>
      <c r="M252" s="23" t="s">
        <v>144</v>
      </c>
      <c r="N252" s="14"/>
    </row>
    <row r="253" spans="1:14" ht="24">
      <c r="A253" s="24" t="s">
        <v>427</v>
      </c>
      <c r="B253" s="24">
        <v>354</v>
      </c>
      <c r="C253" s="71" t="s">
        <v>764</v>
      </c>
      <c r="D253" s="31">
        <v>2017</v>
      </c>
      <c r="E253" s="131" t="s">
        <v>428</v>
      </c>
      <c r="F253" s="1" t="s">
        <v>429</v>
      </c>
      <c r="G253" s="45">
        <v>1178571.43</v>
      </c>
      <c r="H253" s="70">
        <v>43024</v>
      </c>
      <c r="I253" s="70">
        <v>43266</v>
      </c>
      <c r="J253" s="26">
        <v>1</v>
      </c>
      <c r="K253" s="66">
        <v>1083384.5900000001</v>
      </c>
      <c r="M253" s="23" t="s">
        <v>103</v>
      </c>
      <c r="N253" s="14"/>
    </row>
    <row r="254" spans="1:14" ht="24">
      <c r="A254" s="24" t="s">
        <v>430</v>
      </c>
      <c r="B254" s="18">
        <v>355</v>
      </c>
      <c r="C254" s="71" t="s">
        <v>765</v>
      </c>
      <c r="D254" s="31">
        <v>2017</v>
      </c>
      <c r="E254" s="131" t="s">
        <v>431</v>
      </c>
      <c r="F254" s="1" t="s">
        <v>429</v>
      </c>
      <c r="G254" s="45">
        <v>500000</v>
      </c>
      <c r="H254" s="70">
        <v>43116</v>
      </c>
      <c r="I254" s="70">
        <v>43281</v>
      </c>
      <c r="J254" s="26">
        <v>1</v>
      </c>
      <c r="K254" s="66">
        <v>418405.18</v>
      </c>
      <c r="M254" s="23" t="s">
        <v>103</v>
      </c>
      <c r="N254" s="14"/>
    </row>
    <row r="255" spans="1:14">
      <c r="A255" s="24">
        <v>0</v>
      </c>
      <c r="B255" s="24">
        <v>356</v>
      </c>
      <c r="C255" s="95">
        <v>0</v>
      </c>
      <c r="D255" s="31">
        <v>2017</v>
      </c>
      <c r="E255" s="131" t="s">
        <v>432</v>
      </c>
      <c r="F255" s="1" t="s">
        <v>147</v>
      </c>
      <c r="G255" s="45">
        <v>500000</v>
      </c>
      <c r="K255" s="66">
        <v>0</v>
      </c>
      <c r="M255" s="23" t="s">
        <v>357</v>
      </c>
      <c r="N255" s="14"/>
    </row>
    <row r="256" spans="1:14" ht="26.25" customHeight="1">
      <c r="A256" s="24" t="s">
        <v>433</v>
      </c>
      <c r="B256" s="18">
        <v>357</v>
      </c>
      <c r="C256" s="71" t="s">
        <v>772</v>
      </c>
      <c r="D256" s="31">
        <v>2017</v>
      </c>
      <c r="E256" s="131" t="s">
        <v>434</v>
      </c>
      <c r="F256" s="1" t="s">
        <v>147</v>
      </c>
      <c r="G256" s="45">
        <v>678571.43</v>
      </c>
      <c r="K256" s="66">
        <v>248499.21</v>
      </c>
      <c r="M256" s="23" t="s">
        <v>961</v>
      </c>
      <c r="N256" s="14"/>
    </row>
    <row r="257" spans="1:14" ht="24">
      <c r="A257" s="24" t="s">
        <v>435</v>
      </c>
      <c r="B257" s="24">
        <v>358</v>
      </c>
      <c r="C257" s="71" t="s">
        <v>741</v>
      </c>
      <c r="D257" s="31">
        <v>2017</v>
      </c>
      <c r="E257" s="131" t="s">
        <v>436</v>
      </c>
      <c r="F257" s="1" t="s">
        <v>147</v>
      </c>
      <c r="G257" s="45">
        <v>500000</v>
      </c>
      <c r="K257" s="66">
        <v>301835.2</v>
      </c>
      <c r="M257" s="23" t="s">
        <v>962</v>
      </c>
      <c r="N257" s="14"/>
    </row>
    <row r="258" spans="1:14" ht="26.25" customHeight="1">
      <c r="A258" s="24" t="s">
        <v>437</v>
      </c>
      <c r="B258" s="18">
        <v>359</v>
      </c>
      <c r="C258" s="71" t="s">
        <v>756</v>
      </c>
      <c r="D258" s="31">
        <v>2017</v>
      </c>
      <c r="E258" s="131" t="s">
        <v>438</v>
      </c>
      <c r="F258" s="1" t="s">
        <v>77</v>
      </c>
      <c r="G258" s="45">
        <v>1000000</v>
      </c>
      <c r="K258" s="66">
        <v>647344.67000000004</v>
      </c>
      <c r="M258" s="23" t="s">
        <v>963</v>
      </c>
      <c r="N258" s="14"/>
    </row>
    <row r="259" spans="1:14" ht="26.25" customHeight="1">
      <c r="B259" s="24">
        <v>360</v>
      </c>
      <c r="C259" s="24" t="s">
        <v>439</v>
      </c>
      <c r="D259" s="31">
        <v>2017</v>
      </c>
      <c r="E259" s="131" t="s">
        <v>440</v>
      </c>
      <c r="F259" s="1" t="s">
        <v>77</v>
      </c>
      <c r="G259" s="45">
        <v>678571.43</v>
      </c>
      <c r="K259" s="66">
        <v>0</v>
      </c>
      <c r="M259" s="23" t="s">
        <v>409</v>
      </c>
      <c r="N259" s="14"/>
    </row>
    <row r="260" spans="1:14">
      <c r="A260" s="24">
        <v>0</v>
      </c>
      <c r="B260" s="18">
        <v>361</v>
      </c>
      <c r="C260" s="1" t="s">
        <v>789</v>
      </c>
      <c r="D260" s="31">
        <v>2017</v>
      </c>
      <c r="E260" s="131" t="s">
        <v>441</v>
      </c>
      <c r="F260" s="1" t="s">
        <v>304</v>
      </c>
      <c r="G260" s="45">
        <v>678571.43</v>
      </c>
      <c r="H260" s="70">
        <v>43236</v>
      </c>
      <c r="I260" s="70">
        <v>43496</v>
      </c>
      <c r="J260" s="26">
        <v>0.97</v>
      </c>
      <c r="K260" s="66">
        <v>532636.79</v>
      </c>
      <c r="M260" s="23" t="s">
        <v>144</v>
      </c>
      <c r="N260" s="14"/>
    </row>
    <row r="261" spans="1:14">
      <c r="A261" s="24" t="s">
        <v>442</v>
      </c>
      <c r="B261" s="24">
        <v>362</v>
      </c>
      <c r="C261" s="71" t="s">
        <v>750</v>
      </c>
      <c r="D261" s="31">
        <v>2017</v>
      </c>
      <c r="E261" s="131" t="s">
        <v>443</v>
      </c>
      <c r="F261" s="1" t="s">
        <v>81</v>
      </c>
      <c r="G261" s="45">
        <v>1000000</v>
      </c>
      <c r="H261" s="70">
        <v>43070</v>
      </c>
      <c r="I261" s="70">
        <v>43312</v>
      </c>
      <c r="J261" s="26">
        <v>1</v>
      </c>
      <c r="K261" s="66">
        <v>877541.81</v>
      </c>
      <c r="M261" s="23" t="s">
        <v>103</v>
      </c>
      <c r="N261" s="14"/>
    </row>
    <row r="262" spans="1:14" ht="24">
      <c r="A262" s="24">
        <v>0</v>
      </c>
      <c r="B262" s="18">
        <v>363</v>
      </c>
      <c r="C262" s="95">
        <v>0</v>
      </c>
      <c r="D262" s="31">
        <v>2017</v>
      </c>
      <c r="E262" s="131" t="s">
        <v>444</v>
      </c>
      <c r="F262" s="1" t="s">
        <v>81</v>
      </c>
      <c r="G262" s="45">
        <v>678571.43</v>
      </c>
      <c r="K262" s="66">
        <v>0</v>
      </c>
      <c r="N262" s="14"/>
    </row>
    <row r="263" spans="1:14" ht="24">
      <c r="A263" s="24">
        <v>0</v>
      </c>
      <c r="B263" s="24">
        <v>364</v>
      </c>
      <c r="C263" s="1" t="s">
        <v>769</v>
      </c>
      <c r="D263" s="31">
        <v>2017</v>
      </c>
      <c r="E263" s="131" t="s">
        <v>445</v>
      </c>
      <c r="F263" s="1" t="s">
        <v>172</v>
      </c>
      <c r="G263" s="45">
        <v>1000000</v>
      </c>
      <c r="H263" s="70">
        <v>43236</v>
      </c>
      <c r="J263" s="26">
        <v>0.2</v>
      </c>
      <c r="K263" s="66">
        <v>205042</v>
      </c>
      <c r="M263" s="23" t="s">
        <v>821</v>
      </c>
      <c r="N263" s="14"/>
    </row>
    <row r="264" spans="1:14" ht="24" customHeight="1">
      <c r="A264" s="24" t="s">
        <v>446</v>
      </c>
      <c r="B264" s="18">
        <v>365</v>
      </c>
      <c r="C264" s="71" t="s">
        <v>766</v>
      </c>
      <c r="D264" s="31">
        <v>2017</v>
      </c>
      <c r="E264" s="131" t="s">
        <v>447</v>
      </c>
      <c r="F264" s="1" t="s">
        <v>172</v>
      </c>
      <c r="G264" s="45">
        <v>678571.43</v>
      </c>
      <c r="H264" s="70">
        <v>43267</v>
      </c>
      <c r="J264" s="26">
        <v>0.7</v>
      </c>
      <c r="K264" s="66">
        <v>300509.19</v>
      </c>
      <c r="M264" s="23" t="s">
        <v>852</v>
      </c>
      <c r="N264" s="14"/>
    </row>
    <row r="265" spans="1:14" s="93" customFormat="1" ht="14.25" customHeight="1">
      <c r="A265" s="24">
        <v>0</v>
      </c>
      <c r="B265" s="24">
        <v>366</v>
      </c>
      <c r="C265" s="93" t="s">
        <v>755</v>
      </c>
      <c r="D265" s="31">
        <v>2017</v>
      </c>
      <c r="E265" s="131" t="s">
        <v>448</v>
      </c>
      <c r="F265" s="93" t="s">
        <v>117</v>
      </c>
      <c r="G265" s="45">
        <v>70000</v>
      </c>
      <c r="H265" s="70">
        <v>43160</v>
      </c>
      <c r="I265" s="70">
        <v>43174</v>
      </c>
      <c r="J265" s="26">
        <v>1</v>
      </c>
      <c r="K265" s="66">
        <v>28933.33</v>
      </c>
      <c r="M265" s="23" t="s">
        <v>103</v>
      </c>
      <c r="N265" s="14"/>
    </row>
    <row r="266" spans="1:14" ht="12.75" customHeight="1">
      <c r="A266" s="24">
        <v>0</v>
      </c>
      <c r="B266" s="18">
        <v>367</v>
      </c>
      <c r="C266" s="95">
        <v>0</v>
      </c>
      <c r="D266" s="31">
        <v>2017</v>
      </c>
      <c r="E266" s="131" t="s">
        <v>449</v>
      </c>
      <c r="F266" s="1" t="s">
        <v>116</v>
      </c>
      <c r="G266" s="45">
        <v>1678571.43</v>
      </c>
      <c r="K266" s="66">
        <v>0</v>
      </c>
      <c r="N266" s="14"/>
    </row>
    <row r="267" spans="1:14" ht="14.25" customHeight="1">
      <c r="A267" s="24">
        <v>0</v>
      </c>
      <c r="B267" s="24">
        <v>368</v>
      </c>
      <c r="C267" s="95">
        <v>0</v>
      </c>
      <c r="D267" s="31">
        <v>2017</v>
      </c>
      <c r="E267" s="131" t="s">
        <v>450</v>
      </c>
      <c r="F267" s="1" t="s">
        <v>246</v>
      </c>
      <c r="G267" s="45">
        <v>50000</v>
      </c>
      <c r="K267" s="66">
        <v>0</v>
      </c>
      <c r="N267" s="14"/>
    </row>
    <row r="268" spans="1:14" ht="24" customHeight="1">
      <c r="A268" s="24" t="s">
        <v>451</v>
      </c>
      <c r="B268" s="18">
        <v>369</v>
      </c>
      <c r="C268" s="1" t="s">
        <v>790</v>
      </c>
      <c r="D268" s="31">
        <v>2017</v>
      </c>
      <c r="E268" s="131" t="s">
        <v>452</v>
      </c>
      <c r="F268" s="1" t="s">
        <v>93</v>
      </c>
      <c r="G268" s="45">
        <v>1678571.43</v>
      </c>
      <c r="K268" s="69">
        <f>251035.71</f>
        <v>251035.71</v>
      </c>
      <c r="M268" s="23" t="s">
        <v>960</v>
      </c>
      <c r="N268" s="14"/>
    </row>
    <row r="269" spans="1:14" ht="24">
      <c r="A269" s="24" t="s">
        <v>453</v>
      </c>
      <c r="B269" s="24">
        <v>370</v>
      </c>
      <c r="C269" s="71" t="s">
        <v>749</v>
      </c>
      <c r="D269" s="31">
        <v>2017</v>
      </c>
      <c r="E269" s="131" t="s">
        <v>454</v>
      </c>
      <c r="F269" s="1" t="s">
        <v>129</v>
      </c>
      <c r="G269" s="45">
        <v>500000</v>
      </c>
      <c r="K269" s="66">
        <v>179973.07</v>
      </c>
      <c r="M269" s="23" t="s">
        <v>962</v>
      </c>
      <c r="N269" s="14"/>
    </row>
    <row r="270" spans="1:14" ht="26.25" customHeight="1">
      <c r="A270" s="24" t="s">
        <v>455</v>
      </c>
      <c r="B270" s="18">
        <v>371</v>
      </c>
      <c r="C270" s="71" t="s">
        <v>751</v>
      </c>
      <c r="D270" s="31">
        <v>2017</v>
      </c>
      <c r="E270" s="131" t="s">
        <v>456</v>
      </c>
      <c r="F270" s="1" t="s">
        <v>129</v>
      </c>
      <c r="G270" s="45">
        <v>678571.43</v>
      </c>
      <c r="K270" s="66">
        <v>24776.18</v>
      </c>
      <c r="M270" s="23" t="s">
        <v>964</v>
      </c>
      <c r="N270" s="14"/>
    </row>
    <row r="271" spans="1:14" ht="12.75" customHeight="1">
      <c r="A271" s="24" t="s">
        <v>457</v>
      </c>
      <c r="B271" s="24">
        <v>372</v>
      </c>
      <c r="C271" s="71" t="s">
        <v>748</v>
      </c>
      <c r="D271" s="31">
        <v>2017</v>
      </c>
      <c r="E271" s="131" t="s">
        <v>458</v>
      </c>
      <c r="F271" s="1" t="s">
        <v>129</v>
      </c>
      <c r="G271" s="45">
        <v>500000</v>
      </c>
      <c r="K271" s="66">
        <v>205271.33</v>
      </c>
      <c r="M271" s="23" t="s">
        <v>962</v>
      </c>
      <c r="N271" s="14"/>
    </row>
    <row r="272" spans="1:14" ht="12.75" customHeight="1">
      <c r="B272" s="18">
        <v>373</v>
      </c>
      <c r="C272" s="24" t="s">
        <v>459</v>
      </c>
      <c r="D272" s="31">
        <v>2017</v>
      </c>
      <c r="E272" s="131" t="s">
        <v>460</v>
      </c>
      <c r="F272" s="1" t="s">
        <v>340</v>
      </c>
      <c r="G272" s="45">
        <v>1128571.43</v>
      </c>
      <c r="K272" s="66">
        <v>168535.72</v>
      </c>
      <c r="M272" s="23" t="s">
        <v>960</v>
      </c>
      <c r="N272" s="14"/>
    </row>
    <row r="273" spans="1:14" ht="39" customHeight="1">
      <c r="A273" s="24" t="s">
        <v>461</v>
      </c>
      <c r="B273" s="24">
        <v>374</v>
      </c>
      <c r="C273" s="71" t="s">
        <v>752</v>
      </c>
      <c r="D273" s="31">
        <v>2017</v>
      </c>
      <c r="E273" s="131" t="s">
        <v>462</v>
      </c>
      <c r="F273" s="1" t="s">
        <v>98</v>
      </c>
      <c r="G273" s="45">
        <v>678571.43</v>
      </c>
      <c r="H273" s="70">
        <v>43055</v>
      </c>
      <c r="J273" s="26">
        <v>0.9</v>
      </c>
      <c r="K273" s="66">
        <v>491510.65</v>
      </c>
      <c r="M273" s="23" t="s">
        <v>822</v>
      </c>
      <c r="N273" s="14"/>
    </row>
    <row r="274" spans="1:14" ht="24">
      <c r="A274" s="24" t="s">
        <v>463</v>
      </c>
      <c r="B274" s="18">
        <v>375</v>
      </c>
      <c r="C274" s="96" t="s">
        <v>753</v>
      </c>
      <c r="D274" s="31">
        <v>2017</v>
      </c>
      <c r="E274" s="119" t="s">
        <v>464</v>
      </c>
      <c r="F274" s="1" t="s">
        <v>188</v>
      </c>
      <c r="G274" s="45">
        <v>1078571.43</v>
      </c>
      <c r="H274" s="70">
        <v>43146</v>
      </c>
      <c r="J274" s="26">
        <v>0.75049999999999994</v>
      </c>
      <c r="K274" s="66">
        <v>680421.82</v>
      </c>
      <c r="M274" s="23" t="s">
        <v>811</v>
      </c>
      <c r="N274" s="14"/>
    </row>
    <row r="275" spans="1:14" ht="24">
      <c r="A275" s="24" t="s">
        <v>465</v>
      </c>
      <c r="B275" s="24">
        <v>376</v>
      </c>
      <c r="C275" s="71" t="s">
        <v>874</v>
      </c>
      <c r="D275" s="31">
        <v>2017</v>
      </c>
      <c r="E275" s="131" t="s">
        <v>466</v>
      </c>
      <c r="F275" s="1" t="s">
        <v>188</v>
      </c>
      <c r="G275" s="45">
        <v>600000</v>
      </c>
      <c r="H275" s="70">
        <v>43085</v>
      </c>
      <c r="I275" s="70">
        <v>43190</v>
      </c>
      <c r="J275" s="26">
        <v>1</v>
      </c>
      <c r="K275" s="66">
        <v>558776.68999999994</v>
      </c>
      <c r="M275" s="72" t="s">
        <v>82</v>
      </c>
      <c r="N275" s="14"/>
    </row>
    <row r="276" spans="1:14" ht="27" customHeight="1">
      <c r="A276" s="24" t="s">
        <v>467</v>
      </c>
      <c r="B276" s="18">
        <v>377</v>
      </c>
      <c r="C276" s="71" t="s">
        <v>770</v>
      </c>
      <c r="D276" s="31">
        <v>2017</v>
      </c>
      <c r="E276" s="131" t="s">
        <v>468</v>
      </c>
      <c r="F276" s="1" t="s">
        <v>210</v>
      </c>
      <c r="G276" s="45">
        <v>934500</v>
      </c>
      <c r="K276" s="66">
        <v>404504.69</v>
      </c>
      <c r="M276" s="23" t="s">
        <v>965</v>
      </c>
      <c r="N276" s="14"/>
    </row>
    <row r="277" spans="1:14" ht="24">
      <c r="B277" s="24">
        <v>378</v>
      </c>
      <c r="C277" s="24" t="s">
        <v>469</v>
      </c>
      <c r="D277" s="31">
        <v>2017</v>
      </c>
      <c r="E277" s="131" t="s">
        <v>470</v>
      </c>
      <c r="F277" s="1" t="s">
        <v>210</v>
      </c>
      <c r="G277" s="45">
        <v>2200000</v>
      </c>
      <c r="K277" s="66">
        <v>0</v>
      </c>
      <c r="M277" s="23" t="s">
        <v>357</v>
      </c>
      <c r="N277" s="14"/>
    </row>
    <row r="278" spans="1:14" ht="24">
      <c r="A278" s="24" t="s">
        <v>471</v>
      </c>
      <c r="B278" s="18">
        <v>379</v>
      </c>
      <c r="C278" s="71" t="s">
        <v>747</v>
      </c>
      <c r="D278" s="31">
        <v>2017</v>
      </c>
      <c r="E278" s="131" t="s">
        <v>472</v>
      </c>
      <c r="F278" s="1" t="s">
        <v>188</v>
      </c>
      <c r="G278" s="45">
        <v>600000</v>
      </c>
      <c r="H278" s="70">
        <v>43147</v>
      </c>
      <c r="I278" s="70">
        <v>43281</v>
      </c>
      <c r="J278" s="26">
        <v>1</v>
      </c>
      <c r="K278" s="66">
        <v>558037.47</v>
      </c>
      <c r="M278" s="23" t="s">
        <v>103</v>
      </c>
      <c r="N278" s="14"/>
    </row>
    <row r="279" spans="1:14" ht="26.25" customHeight="1">
      <c r="B279" s="24">
        <v>380</v>
      </c>
      <c r="C279" s="24" t="s">
        <v>473</v>
      </c>
      <c r="D279" s="31">
        <v>2017</v>
      </c>
      <c r="E279" s="131" t="s">
        <v>474</v>
      </c>
      <c r="F279" s="1" t="s">
        <v>129</v>
      </c>
      <c r="G279" s="45">
        <v>900000</v>
      </c>
      <c r="K279" s="66">
        <v>134996.74</v>
      </c>
      <c r="M279" s="23" t="s">
        <v>960</v>
      </c>
      <c r="N279" s="14"/>
    </row>
    <row r="280" spans="1:14" ht="24">
      <c r="A280" s="24">
        <v>0</v>
      </c>
      <c r="B280" s="18">
        <v>381</v>
      </c>
      <c r="C280" s="95">
        <v>0</v>
      </c>
      <c r="D280" s="31">
        <v>2017</v>
      </c>
      <c r="E280" s="131" t="s">
        <v>475</v>
      </c>
      <c r="F280" s="1" t="s">
        <v>116</v>
      </c>
      <c r="G280" s="45">
        <v>900000</v>
      </c>
      <c r="K280" s="66">
        <v>0</v>
      </c>
      <c r="N280" s="14"/>
    </row>
    <row r="281" spans="1:14" ht="15" customHeight="1">
      <c r="A281" s="24">
        <v>0</v>
      </c>
      <c r="B281" s="24">
        <v>382</v>
      </c>
      <c r="C281" s="95" t="s">
        <v>859</v>
      </c>
      <c r="D281" s="31">
        <v>2017</v>
      </c>
      <c r="E281" s="131" t="s">
        <v>476</v>
      </c>
      <c r="F281" s="1" t="s">
        <v>210</v>
      </c>
      <c r="G281" s="45">
        <v>10000</v>
      </c>
      <c r="H281" s="70">
        <v>43252</v>
      </c>
      <c r="I281" s="70">
        <v>43266</v>
      </c>
      <c r="J281" s="26">
        <v>1</v>
      </c>
      <c r="K281" s="66">
        <v>9060.49</v>
      </c>
      <c r="M281" s="23" t="s">
        <v>824</v>
      </c>
      <c r="N281" s="14"/>
    </row>
    <row r="282" spans="1:14" ht="24">
      <c r="A282" s="24" t="s">
        <v>477</v>
      </c>
      <c r="B282" s="18">
        <v>383</v>
      </c>
      <c r="C282" s="71" t="s">
        <v>873</v>
      </c>
      <c r="D282" s="31">
        <v>2017</v>
      </c>
      <c r="E282" s="131" t="s">
        <v>478</v>
      </c>
      <c r="F282" s="1" t="s">
        <v>416</v>
      </c>
      <c r="G282" s="45">
        <v>150000</v>
      </c>
      <c r="H282" s="70">
        <v>43085</v>
      </c>
      <c r="I282" s="70">
        <v>43189</v>
      </c>
      <c r="J282" s="26">
        <v>1</v>
      </c>
      <c r="K282" s="66">
        <v>126833.17</v>
      </c>
      <c r="M282" s="72" t="s">
        <v>82</v>
      </c>
      <c r="N282" s="14"/>
    </row>
    <row r="283" spans="1:14" ht="27" customHeight="1">
      <c r="A283" s="24" t="s">
        <v>479</v>
      </c>
      <c r="B283" s="24">
        <v>384</v>
      </c>
      <c r="C283" s="1" t="s">
        <v>791</v>
      </c>
      <c r="D283" s="31">
        <v>2017</v>
      </c>
      <c r="E283" s="131" t="s">
        <v>480</v>
      </c>
      <c r="F283" s="1" t="s">
        <v>80</v>
      </c>
      <c r="G283" s="45">
        <v>100000</v>
      </c>
      <c r="K283" s="66">
        <v>14250</v>
      </c>
      <c r="M283" s="23" t="s">
        <v>960</v>
      </c>
      <c r="N283" s="14"/>
    </row>
    <row r="284" spans="1:14" ht="24">
      <c r="A284" s="24">
        <v>0</v>
      </c>
      <c r="B284" s="18">
        <v>385</v>
      </c>
      <c r="C284" s="95" t="s">
        <v>860</v>
      </c>
      <c r="D284" s="31">
        <v>2017</v>
      </c>
      <c r="E284" s="131" t="s">
        <v>482</v>
      </c>
      <c r="F284" s="1" t="s">
        <v>129</v>
      </c>
      <c r="G284" s="45">
        <v>100000</v>
      </c>
      <c r="K284" s="66">
        <v>3058</v>
      </c>
      <c r="M284" s="23" t="s">
        <v>966</v>
      </c>
      <c r="N284" s="14"/>
    </row>
    <row r="285" spans="1:14" ht="27" customHeight="1">
      <c r="A285" s="24" t="s">
        <v>483</v>
      </c>
      <c r="B285" s="24">
        <v>386</v>
      </c>
      <c r="C285" s="71" t="s">
        <v>792</v>
      </c>
      <c r="D285" s="31">
        <v>2017</v>
      </c>
      <c r="E285" s="131" t="s">
        <v>484</v>
      </c>
      <c r="F285" s="1" t="s">
        <v>147</v>
      </c>
      <c r="G285" s="45">
        <v>110000</v>
      </c>
      <c r="K285" s="66">
        <v>15505.76</v>
      </c>
      <c r="M285" s="23" t="s">
        <v>961</v>
      </c>
      <c r="N285" s="14"/>
    </row>
    <row r="286" spans="1:14" ht="24">
      <c r="A286" s="24">
        <v>0</v>
      </c>
      <c r="B286" s="18">
        <v>387</v>
      </c>
      <c r="C286" s="95">
        <v>0</v>
      </c>
      <c r="D286" s="31">
        <v>2017</v>
      </c>
      <c r="E286" s="131" t="s">
        <v>485</v>
      </c>
      <c r="F286" s="1" t="s">
        <v>304</v>
      </c>
      <c r="G286" s="45">
        <v>100000</v>
      </c>
      <c r="K286" s="66">
        <v>0</v>
      </c>
      <c r="M286" s="23" t="s">
        <v>357</v>
      </c>
      <c r="N286" s="14"/>
    </row>
    <row r="287" spans="1:14" ht="24" customHeight="1">
      <c r="A287" s="24" t="s">
        <v>486</v>
      </c>
      <c r="B287" s="24">
        <v>388</v>
      </c>
      <c r="C287" s="71" t="s">
        <v>758</v>
      </c>
      <c r="D287" s="31">
        <v>2017</v>
      </c>
      <c r="E287" s="131" t="s">
        <v>487</v>
      </c>
      <c r="F287" s="1" t="s">
        <v>134</v>
      </c>
      <c r="G287" s="45">
        <v>50000</v>
      </c>
      <c r="K287" s="66">
        <v>10656.52</v>
      </c>
      <c r="M287" s="23" t="s">
        <v>967</v>
      </c>
      <c r="N287" s="14"/>
    </row>
    <row r="288" spans="1:14" ht="24">
      <c r="A288" s="24">
        <v>0</v>
      </c>
      <c r="B288" s="18">
        <v>389</v>
      </c>
      <c r="C288" s="95">
        <v>0</v>
      </c>
      <c r="D288" s="31">
        <v>2017</v>
      </c>
      <c r="E288" s="131" t="s">
        <v>488</v>
      </c>
      <c r="F288" s="1" t="s">
        <v>129</v>
      </c>
      <c r="G288" s="45">
        <v>50000</v>
      </c>
      <c r="K288" s="66">
        <v>0</v>
      </c>
      <c r="M288" s="23" t="s">
        <v>357</v>
      </c>
      <c r="N288" s="14"/>
    </row>
    <row r="289" spans="1:14" ht="24">
      <c r="A289" s="24">
        <v>0</v>
      </c>
      <c r="B289" s="24">
        <v>390</v>
      </c>
      <c r="C289" s="95">
        <v>0</v>
      </c>
      <c r="D289" s="31">
        <v>2017</v>
      </c>
      <c r="E289" s="131" t="s">
        <v>489</v>
      </c>
      <c r="F289" s="1" t="s">
        <v>113</v>
      </c>
      <c r="G289" s="45">
        <v>50000</v>
      </c>
      <c r="K289" s="66">
        <v>0</v>
      </c>
      <c r="N289" s="14"/>
    </row>
    <row r="290" spans="1:14" ht="24">
      <c r="A290" s="24" t="s">
        <v>490</v>
      </c>
      <c r="B290" s="18">
        <v>391</v>
      </c>
      <c r="C290" s="71" t="s">
        <v>793</v>
      </c>
      <c r="D290" s="31">
        <v>2017</v>
      </c>
      <c r="E290" s="131" t="s">
        <v>491</v>
      </c>
      <c r="F290" s="1" t="s">
        <v>304</v>
      </c>
      <c r="G290" s="45">
        <v>300000</v>
      </c>
      <c r="H290" s="70">
        <v>43147</v>
      </c>
      <c r="I290" s="70">
        <v>43281</v>
      </c>
      <c r="J290" s="26">
        <v>1</v>
      </c>
      <c r="K290" s="66">
        <v>260221.5</v>
      </c>
      <c r="M290" s="23" t="s">
        <v>103</v>
      </c>
      <c r="N290" s="14"/>
    </row>
    <row r="291" spans="1:14" ht="38.25" customHeight="1">
      <c r="B291" s="24">
        <v>392</v>
      </c>
      <c r="C291" s="24" t="s">
        <v>492</v>
      </c>
      <c r="D291" s="31">
        <v>2017</v>
      </c>
      <c r="E291" s="131" t="s">
        <v>493</v>
      </c>
      <c r="F291" s="1" t="s">
        <v>113</v>
      </c>
      <c r="G291" s="45">
        <v>50000</v>
      </c>
      <c r="K291" s="66">
        <f>+G291-14675</f>
        <v>35325</v>
      </c>
      <c r="M291" s="23" t="s">
        <v>968</v>
      </c>
      <c r="N291" s="14"/>
    </row>
    <row r="292" spans="1:14" ht="24.75" customHeight="1">
      <c r="A292" s="24">
        <v>0</v>
      </c>
      <c r="B292" s="18">
        <v>393</v>
      </c>
      <c r="C292" s="95">
        <v>0</v>
      </c>
      <c r="D292" s="31">
        <v>2017</v>
      </c>
      <c r="E292" s="131" t="s">
        <v>494</v>
      </c>
      <c r="F292" s="1" t="s">
        <v>171</v>
      </c>
      <c r="G292" s="45">
        <v>220000</v>
      </c>
      <c r="K292" s="66">
        <f>45787.5+63600</f>
        <v>109387.5</v>
      </c>
      <c r="M292" s="23" t="s">
        <v>969</v>
      </c>
      <c r="N292" s="14"/>
    </row>
    <row r="293" spans="1:14" ht="23.25" customHeight="1">
      <c r="A293" s="24" t="s">
        <v>495</v>
      </c>
      <c r="B293" s="24">
        <v>394</v>
      </c>
      <c r="C293" s="1" t="s">
        <v>794</v>
      </c>
      <c r="D293" s="31">
        <v>2017</v>
      </c>
      <c r="E293" s="131" t="s">
        <v>496</v>
      </c>
      <c r="F293" s="1" t="s">
        <v>115</v>
      </c>
      <c r="G293" s="45">
        <v>50000</v>
      </c>
      <c r="K293" s="66">
        <v>6749.99</v>
      </c>
      <c r="M293" s="23" t="s">
        <v>960</v>
      </c>
      <c r="N293" s="14"/>
    </row>
    <row r="294" spans="1:14" ht="24.75" customHeight="1">
      <c r="A294" s="24" t="s">
        <v>497</v>
      </c>
      <c r="B294" s="18">
        <v>395</v>
      </c>
      <c r="C294" s="71" t="s">
        <v>760</v>
      </c>
      <c r="D294" s="31">
        <v>2017</v>
      </c>
      <c r="E294" s="131" t="s">
        <v>498</v>
      </c>
      <c r="F294" s="1" t="s">
        <v>112</v>
      </c>
      <c r="G294" s="45">
        <v>60000</v>
      </c>
      <c r="K294" s="66">
        <v>23033.64</v>
      </c>
      <c r="M294" s="23" t="s">
        <v>970</v>
      </c>
      <c r="N294" s="14"/>
    </row>
    <row r="295" spans="1:14" ht="12.75" customHeight="1">
      <c r="A295" s="24">
        <v>0</v>
      </c>
      <c r="B295" s="24">
        <v>396</v>
      </c>
      <c r="C295" s="95">
        <v>0</v>
      </c>
      <c r="D295" s="31">
        <v>2017</v>
      </c>
      <c r="E295" s="131" t="s">
        <v>499</v>
      </c>
      <c r="F295" s="1" t="s">
        <v>300</v>
      </c>
      <c r="G295" s="45">
        <v>60000</v>
      </c>
      <c r="K295" s="66">
        <v>60000</v>
      </c>
      <c r="M295" s="23" t="s">
        <v>960</v>
      </c>
      <c r="N295" s="14"/>
    </row>
    <row r="296" spans="1:14" ht="12.75" customHeight="1">
      <c r="A296" s="24" t="s">
        <v>500</v>
      </c>
      <c r="B296" s="18">
        <v>397</v>
      </c>
      <c r="C296" s="71" t="s">
        <v>761</v>
      </c>
      <c r="D296" s="31">
        <v>2017</v>
      </c>
      <c r="E296" s="131" t="s">
        <v>501</v>
      </c>
      <c r="F296" s="1" t="s">
        <v>134</v>
      </c>
      <c r="G296" s="45">
        <v>70000</v>
      </c>
      <c r="K296" s="66">
        <v>26626.53</v>
      </c>
      <c r="M296" s="23" t="s">
        <v>971</v>
      </c>
      <c r="N296" s="14"/>
    </row>
    <row r="297" spans="1:14" ht="12.75" customHeight="1">
      <c r="B297" s="24">
        <v>398</v>
      </c>
      <c r="C297" s="24" t="s">
        <v>502</v>
      </c>
      <c r="D297" s="31">
        <v>2017</v>
      </c>
      <c r="E297" s="131" t="s">
        <v>503</v>
      </c>
      <c r="F297" s="1" t="s">
        <v>246</v>
      </c>
      <c r="G297" s="45">
        <v>70000</v>
      </c>
      <c r="K297" s="66">
        <f>45651+1743</f>
        <v>47394</v>
      </c>
      <c r="M297" s="23" t="s">
        <v>972</v>
      </c>
      <c r="N297" s="14"/>
    </row>
    <row r="298" spans="1:14" ht="14.25" customHeight="1">
      <c r="A298" s="24">
        <v>0</v>
      </c>
      <c r="B298" s="18">
        <v>399</v>
      </c>
      <c r="C298" s="1" t="s">
        <v>795</v>
      </c>
      <c r="D298" s="31">
        <v>2017</v>
      </c>
      <c r="E298" s="131" t="s">
        <v>504</v>
      </c>
      <c r="F298" s="1" t="s">
        <v>91</v>
      </c>
      <c r="G298" s="45">
        <v>145000</v>
      </c>
      <c r="H298" s="70">
        <v>43252</v>
      </c>
      <c r="I298" s="70">
        <v>43266</v>
      </c>
      <c r="J298" s="26">
        <v>1</v>
      </c>
      <c r="K298" s="66">
        <v>136216.20000000001</v>
      </c>
      <c r="M298" s="23" t="s">
        <v>103</v>
      </c>
      <c r="N298" s="14"/>
    </row>
    <row r="299" spans="1:14" ht="13.5" customHeight="1">
      <c r="A299" s="24">
        <v>0</v>
      </c>
      <c r="B299" s="24">
        <v>400</v>
      </c>
      <c r="C299" s="95">
        <v>0</v>
      </c>
      <c r="D299" s="31">
        <v>2017</v>
      </c>
      <c r="E299" s="131" t="s">
        <v>505</v>
      </c>
      <c r="F299" s="1" t="s">
        <v>188</v>
      </c>
      <c r="G299" s="45">
        <v>70000</v>
      </c>
      <c r="K299" s="66">
        <f>59150+3196</f>
        <v>62346</v>
      </c>
      <c r="M299" s="23" t="s">
        <v>973</v>
      </c>
      <c r="N299" s="14"/>
    </row>
    <row r="300" spans="1:14" ht="37.5" customHeight="1">
      <c r="A300" s="24" t="s">
        <v>506</v>
      </c>
      <c r="B300" s="18">
        <v>401</v>
      </c>
      <c r="C300" s="71" t="s">
        <v>759</v>
      </c>
      <c r="D300" s="31">
        <v>2017</v>
      </c>
      <c r="E300" s="131" t="s">
        <v>507</v>
      </c>
      <c r="F300" s="1" t="s">
        <v>188</v>
      </c>
      <c r="G300" s="45">
        <v>100000</v>
      </c>
      <c r="K300" s="66">
        <v>51760.63</v>
      </c>
      <c r="M300" s="23" t="s">
        <v>974</v>
      </c>
      <c r="N300" s="14"/>
    </row>
    <row r="301" spans="1:14" ht="24">
      <c r="A301" s="24" t="s">
        <v>508</v>
      </c>
      <c r="B301" s="24">
        <v>402</v>
      </c>
      <c r="C301" s="71" t="s">
        <v>763</v>
      </c>
      <c r="D301" s="31">
        <v>2017</v>
      </c>
      <c r="E301" s="131" t="s">
        <v>509</v>
      </c>
      <c r="F301" s="1" t="s">
        <v>307</v>
      </c>
      <c r="G301" s="45">
        <v>50000</v>
      </c>
      <c r="H301" s="70">
        <v>43252</v>
      </c>
      <c r="I301" s="70">
        <v>43281</v>
      </c>
      <c r="J301" s="26">
        <v>1</v>
      </c>
      <c r="K301" s="66">
        <v>44857.31</v>
      </c>
      <c r="M301" s="23" t="s">
        <v>103</v>
      </c>
      <c r="N301" s="14"/>
    </row>
    <row r="302" spans="1:14">
      <c r="A302" s="24">
        <v>0</v>
      </c>
      <c r="B302" s="18">
        <v>403</v>
      </c>
      <c r="C302" s="95">
        <v>0</v>
      </c>
      <c r="D302" s="31">
        <v>2017</v>
      </c>
      <c r="E302" s="131" t="s">
        <v>510</v>
      </c>
      <c r="F302" s="1" t="s">
        <v>171</v>
      </c>
      <c r="G302" s="45">
        <v>100000</v>
      </c>
      <c r="K302" s="66">
        <v>0</v>
      </c>
      <c r="M302" s="23" t="s">
        <v>357</v>
      </c>
      <c r="N302" s="14"/>
    </row>
    <row r="303" spans="1:14" ht="12" customHeight="1">
      <c r="A303" s="24" t="s">
        <v>511</v>
      </c>
      <c r="B303" s="24">
        <v>404</v>
      </c>
      <c r="C303" s="71" t="s">
        <v>872</v>
      </c>
      <c r="D303" s="31">
        <v>2017</v>
      </c>
      <c r="E303" s="131" t="s">
        <v>512</v>
      </c>
      <c r="F303" s="1" t="s">
        <v>115</v>
      </c>
      <c r="G303" s="45">
        <v>50000</v>
      </c>
      <c r="H303" s="70">
        <v>43175</v>
      </c>
      <c r="I303" s="70">
        <v>43220</v>
      </c>
      <c r="J303" s="26">
        <v>1</v>
      </c>
      <c r="K303" s="66">
        <v>46024.73</v>
      </c>
      <c r="M303" s="72" t="s">
        <v>82</v>
      </c>
      <c r="N303" s="14"/>
    </row>
    <row r="304" spans="1:14" ht="25.5" customHeight="1">
      <c r="A304" s="24" t="s">
        <v>513</v>
      </c>
      <c r="B304" s="18">
        <v>405</v>
      </c>
      <c r="C304" s="71" t="s">
        <v>796</v>
      </c>
      <c r="D304" s="31">
        <v>2017</v>
      </c>
      <c r="E304" s="131" t="s">
        <v>514</v>
      </c>
      <c r="F304" s="1" t="s">
        <v>304</v>
      </c>
      <c r="G304" s="45">
        <v>200000</v>
      </c>
      <c r="K304" s="66">
        <v>62377.91</v>
      </c>
      <c r="M304" s="23" t="s">
        <v>975</v>
      </c>
      <c r="N304" s="14"/>
    </row>
    <row r="305" spans="1:14" s="93" customFormat="1" ht="15" customHeight="1">
      <c r="A305" s="24" t="s">
        <v>515</v>
      </c>
      <c r="B305" s="24">
        <v>406</v>
      </c>
      <c r="C305" s="71" t="s">
        <v>871</v>
      </c>
      <c r="D305" s="31">
        <v>2017</v>
      </c>
      <c r="E305" s="131" t="s">
        <v>516</v>
      </c>
      <c r="F305" s="93" t="s">
        <v>253</v>
      </c>
      <c r="G305" s="45">
        <v>50000</v>
      </c>
      <c r="H305" s="70">
        <v>43055</v>
      </c>
      <c r="I305" s="70">
        <v>43131</v>
      </c>
      <c r="J305" s="26">
        <v>1</v>
      </c>
      <c r="K305" s="66">
        <v>48807.67</v>
      </c>
      <c r="M305" s="72" t="s">
        <v>82</v>
      </c>
      <c r="N305" s="14"/>
    </row>
    <row r="306" spans="1:14" ht="24">
      <c r="B306" s="18">
        <v>407</v>
      </c>
      <c r="C306" s="24" t="s">
        <v>517</v>
      </c>
      <c r="D306" s="31">
        <v>2017</v>
      </c>
      <c r="E306" s="131" t="s">
        <v>518</v>
      </c>
      <c r="F306" s="1" t="s">
        <v>113</v>
      </c>
      <c r="G306" s="45">
        <v>200000</v>
      </c>
      <c r="K306" s="66">
        <v>0</v>
      </c>
      <c r="M306" s="23" t="s">
        <v>814</v>
      </c>
      <c r="N306" s="14"/>
    </row>
    <row r="307" spans="1:14" ht="24.75" customHeight="1">
      <c r="A307" s="24" t="s">
        <v>519</v>
      </c>
      <c r="B307" s="24">
        <v>408</v>
      </c>
      <c r="C307" s="71" t="s">
        <v>797</v>
      </c>
      <c r="D307" s="31">
        <v>2017</v>
      </c>
      <c r="E307" s="131" t="s">
        <v>520</v>
      </c>
      <c r="F307" s="1" t="s">
        <v>300</v>
      </c>
      <c r="G307" s="45">
        <v>250000</v>
      </c>
      <c r="H307" s="70">
        <v>43116</v>
      </c>
      <c r="I307" s="70">
        <v>43281</v>
      </c>
      <c r="J307" s="26">
        <v>1</v>
      </c>
      <c r="K307" s="71">
        <f>198701.36+6573.66</f>
        <v>205275.02</v>
      </c>
      <c r="M307" s="23" t="s">
        <v>103</v>
      </c>
      <c r="N307" s="14"/>
    </row>
    <row r="308" spans="1:14" ht="25.5" customHeight="1">
      <c r="A308" s="24" t="s">
        <v>521</v>
      </c>
      <c r="B308" s="18">
        <v>409</v>
      </c>
      <c r="C308" s="71" t="s">
        <v>870</v>
      </c>
      <c r="D308" s="31">
        <v>2017</v>
      </c>
      <c r="E308" s="131" t="s">
        <v>522</v>
      </c>
      <c r="F308" s="1" t="s">
        <v>115</v>
      </c>
      <c r="G308" s="45">
        <v>100000</v>
      </c>
      <c r="H308" s="70">
        <v>43175</v>
      </c>
      <c r="I308" s="70">
        <v>43251</v>
      </c>
      <c r="J308" s="26">
        <v>1</v>
      </c>
      <c r="K308" s="66">
        <v>90521.66</v>
      </c>
      <c r="M308" s="23" t="s">
        <v>103</v>
      </c>
      <c r="N308" s="14"/>
    </row>
    <row r="309" spans="1:14" ht="24">
      <c r="A309" s="24" t="s">
        <v>523</v>
      </c>
      <c r="B309" s="24">
        <v>410</v>
      </c>
      <c r="C309" s="71" t="s">
        <v>768</v>
      </c>
      <c r="D309" s="31">
        <v>2017</v>
      </c>
      <c r="E309" s="131" t="s">
        <v>524</v>
      </c>
      <c r="F309" s="1" t="s">
        <v>77</v>
      </c>
      <c r="G309" s="45">
        <v>220000</v>
      </c>
      <c r="H309" s="70">
        <v>43191</v>
      </c>
      <c r="I309" s="70">
        <v>43312</v>
      </c>
      <c r="J309" s="26">
        <v>1</v>
      </c>
      <c r="K309" s="66">
        <v>184905.18</v>
      </c>
      <c r="M309" s="23" t="s">
        <v>103</v>
      </c>
      <c r="N309" s="14"/>
    </row>
    <row r="310" spans="1:14" ht="15" customHeight="1">
      <c r="A310" s="24">
        <v>0</v>
      </c>
      <c r="B310" s="18">
        <v>411</v>
      </c>
      <c r="C310" s="95">
        <v>0</v>
      </c>
      <c r="D310" s="31">
        <v>2017</v>
      </c>
      <c r="E310" s="131" t="s">
        <v>525</v>
      </c>
      <c r="F310" s="1" t="s">
        <v>304</v>
      </c>
      <c r="G310" s="45">
        <v>110000</v>
      </c>
      <c r="K310" s="66">
        <f>38090+55367</f>
        <v>93457</v>
      </c>
      <c r="M310" s="23" t="s">
        <v>976</v>
      </c>
      <c r="N310" s="14"/>
    </row>
    <row r="311" spans="1:14" ht="15" customHeight="1">
      <c r="A311" s="24" t="s">
        <v>526</v>
      </c>
      <c r="B311" s="24">
        <v>412</v>
      </c>
      <c r="C311" s="71" t="s">
        <v>798</v>
      </c>
      <c r="D311" s="31">
        <v>2017</v>
      </c>
      <c r="E311" s="131" t="s">
        <v>527</v>
      </c>
      <c r="F311" s="1" t="s">
        <v>81</v>
      </c>
      <c r="G311" s="45">
        <v>100000</v>
      </c>
      <c r="H311" s="70">
        <v>43191</v>
      </c>
      <c r="I311" s="70">
        <v>43343</v>
      </c>
      <c r="J311" s="26">
        <v>1</v>
      </c>
      <c r="K311" s="66">
        <v>95011</v>
      </c>
      <c r="M311" s="23" t="s">
        <v>103</v>
      </c>
      <c r="N311" s="14"/>
    </row>
    <row r="312" spans="1:14" ht="24">
      <c r="A312" s="24">
        <v>0</v>
      </c>
      <c r="B312" s="18">
        <v>413</v>
      </c>
      <c r="C312" s="95">
        <v>0</v>
      </c>
      <c r="D312" s="31">
        <v>2017</v>
      </c>
      <c r="E312" s="131" t="s">
        <v>528</v>
      </c>
      <c r="F312" s="1" t="s">
        <v>246</v>
      </c>
      <c r="G312" s="45">
        <v>200000</v>
      </c>
      <c r="K312" s="66">
        <v>0</v>
      </c>
      <c r="N312" s="14"/>
    </row>
    <row r="313" spans="1:14" ht="12" customHeight="1">
      <c r="A313" s="24" t="s">
        <v>529</v>
      </c>
      <c r="B313" s="24">
        <v>414</v>
      </c>
      <c r="C313" s="71" t="s">
        <v>869</v>
      </c>
      <c r="D313" s="31">
        <v>2017</v>
      </c>
      <c r="E313" s="131" t="s">
        <v>530</v>
      </c>
      <c r="F313" s="1" t="s">
        <v>91</v>
      </c>
      <c r="G313" s="45">
        <v>170000</v>
      </c>
      <c r="H313" s="70">
        <v>43101</v>
      </c>
      <c r="I313" s="70">
        <v>43146</v>
      </c>
      <c r="J313" s="26">
        <v>1</v>
      </c>
      <c r="K313" s="66">
        <v>146018.73000000001</v>
      </c>
      <c r="M313" s="72" t="s">
        <v>82</v>
      </c>
      <c r="N313" s="14"/>
    </row>
    <row r="314" spans="1:14" s="93" customFormat="1" ht="12" customHeight="1">
      <c r="A314" s="24" t="s">
        <v>531</v>
      </c>
      <c r="B314" s="18">
        <v>415</v>
      </c>
      <c r="C314" s="71" t="s">
        <v>868</v>
      </c>
      <c r="D314" s="31">
        <v>2017</v>
      </c>
      <c r="E314" s="131" t="s">
        <v>532</v>
      </c>
      <c r="F314" s="93" t="s">
        <v>533</v>
      </c>
      <c r="G314" s="45">
        <v>100000</v>
      </c>
      <c r="H314" s="70">
        <v>43024</v>
      </c>
      <c r="I314" s="70">
        <v>43159</v>
      </c>
      <c r="J314" s="26">
        <v>1</v>
      </c>
      <c r="K314" s="66">
        <f>88681.1+643.97</f>
        <v>89325.07</v>
      </c>
      <c r="M314" s="72" t="s">
        <v>82</v>
      </c>
      <c r="N314" s="14"/>
    </row>
    <row r="315" spans="1:14" ht="24">
      <c r="A315" s="24">
        <v>0</v>
      </c>
      <c r="B315" s="24">
        <v>416</v>
      </c>
      <c r="C315" s="95">
        <v>0</v>
      </c>
      <c r="D315" s="31">
        <v>2017</v>
      </c>
      <c r="E315" s="131" t="s">
        <v>534</v>
      </c>
      <c r="F315" s="1" t="s">
        <v>134</v>
      </c>
      <c r="G315" s="45">
        <v>200000</v>
      </c>
      <c r="K315" s="66">
        <v>0</v>
      </c>
      <c r="M315" s="23" t="s">
        <v>481</v>
      </c>
      <c r="N315" s="14"/>
    </row>
    <row r="316" spans="1:14" ht="24">
      <c r="A316" s="24" t="s">
        <v>535</v>
      </c>
      <c r="B316" s="18">
        <v>417</v>
      </c>
      <c r="C316" s="71" t="s">
        <v>771</v>
      </c>
      <c r="D316" s="31">
        <v>2017</v>
      </c>
      <c r="E316" s="131" t="s">
        <v>536</v>
      </c>
      <c r="F316" s="1" t="s">
        <v>115</v>
      </c>
      <c r="G316" s="45">
        <v>150000</v>
      </c>
      <c r="K316" s="66">
        <v>70424.490000000005</v>
      </c>
      <c r="M316" s="23" t="s">
        <v>977</v>
      </c>
      <c r="N316" s="14"/>
    </row>
    <row r="317" spans="1:14" ht="73.5" customHeight="1">
      <c r="A317" s="24" t="s">
        <v>537</v>
      </c>
      <c r="B317" s="24">
        <v>418</v>
      </c>
      <c r="C317" s="71" t="s">
        <v>757</v>
      </c>
      <c r="D317" s="31">
        <v>2017</v>
      </c>
      <c r="E317" s="131" t="s">
        <v>538</v>
      </c>
      <c r="F317" s="1" t="s">
        <v>81</v>
      </c>
      <c r="G317" s="45">
        <v>250000</v>
      </c>
      <c r="K317" s="66">
        <v>10606.87</v>
      </c>
      <c r="M317" s="23" t="s">
        <v>978</v>
      </c>
      <c r="N317" s="14"/>
    </row>
    <row r="318" spans="1:14" ht="16.5" customHeight="1">
      <c r="A318" s="24" t="s">
        <v>539</v>
      </c>
      <c r="B318" s="18">
        <v>419</v>
      </c>
      <c r="C318" s="1" t="s">
        <v>799</v>
      </c>
      <c r="D318" s="31">
        <v>2017</v>
      </c>
      <c r="E318" s="131" t="s">
        <v>540</v>
      </c>
      <c r="F318" s="1" t="s">
        <v>307</v>
      </c>
      <c r="G318" s="45">
        <v>50000</v>
      </c>
      <c r="H318" s="70">
        <v>43175</v>
      </c>
      <c r="I318" s="77">
        <v>43524</v>
      </c>
      <c r="J318" s="26">
        <v>0.95</v>
      </c>
      <c r="K318" s="66">
        <v>41977.04</v>
      </c>
      <c r="M318" s="23" t="s">
        <v>811</v>
      </c>
      <c r="N318" s="14"/>
    </row>
    <row r="319" spans="1:14" ht="24">
      <c r="A319" s="24" t="s">
        <v>541</v>
      </c>
      <c r="B319" s="24">
        <v>420</v>
      </c>
      <c r="C319" s="71" t="s">
        <v>767</v>
      </c>
      <c r="D319" s="31">
        <v>2017</v>
      </c>
      <c r="E319" s="131" t="s">
        <v>542</v>
      </c>
      <c r="F319" s="1" t="s">
        <v>117</v>
      </c>
      <c r="G319" s="45">
        <v>150000</v>
      </c>
      <c r="H319" s="70">
        <v>43191</v>
      </c>
      <c r="I319" s="70">
        <v>43343</v>
      </c>
      <c r="J319" s="26">
        <v>1</v>
      </c>
      <c r="K319" s="66">
        <v>143423.48000000001</v>
      </c>
      <c r="M319" s="23" t="s">
        <v>103</v>
      </c>
      <c r="N319" s="14"/>
    </row>
    <row r="320" spans="1:14" ht="24">
      <c r="A320" s="24" t="s">
        <v>543</v>
      </c>
      <c r="B320" s="18">
        <v>421</v>
      </c>
      <c r="C320" s="71" t="s">
        <v>861</v>
      </c>
      <c r="D320" s="31">
        <v>2017</v>
      </c>
      <c r="E320" s="131" t="s">
        <v>544</v>
      </c>
      <c r="F320" s="1" t="s">
        <v>246</v>
      </c>
      <c r="G320" s="45">
        <v>100000</v>
      </c>
      <c r="H320" s="70">
        <v>43055</v>
      </c>
      <c r="I320" s="70">
        <v>43131</v>
      </c>
      <c r="J320" s="26">
        <v>1</v>
      </c>
      <c r="K320" s="66">
        <v>69781.89</v>
      </c>
      <c r="M320" s="72" t="s">
        <v>82</v>
      </c>
      <c r="N320" s="14"/>
    </row>
    <row r="321" spans="1:14" s="206" customFormat="1" ht="13.5" customHeight="1">
      <c r="A321" s="203" t="s">
        <v>545</v>
      </c>
      <c r="B321" s="203">
        <v>422</v>
      </c>
      <c r="C321" s="8" t="s">
        <v>862</v>
      </c>
      <c r="D321" s="204">
        <v>2017</v>
      </c>
      <c r="E321" s="205" t="s">
        <v>546</v>
      </c>
      <c r="F321" s="206" t="s">
        <v>340</v>
      </c>
      <c r="G321" s="207">
        <v>50000</v>
      </c>
      <c r="H321" s="208">
        <v>43009</v>
      </c>
      <c r="I321" s="208">
        <v>43039</v>
      </c>
      <c r="J321" s="209">
        <v>1</v>
      </c>
      <c r="K321" s="210">
        <v>46908.05</v>
      </c>
      <c r="M321" s="211" t="s">
        <v>82</v>
      </c>
      <c r="N321" s="212"/>
    </row>
    <row r="322" spans="1:14" s="206" customFormat="1" ht="13.5" customHeight="1">
      <c r="A322" s="203" t="s">
        <v>547</v>
      </c>
      <c r="B322" s="213">
        <v>423</v>
      </c>
      <c r="C322" s="8" t="s">
        <v>863</v>
      </c>
      <c r="D322" s="204">
        <v>2017</v>
      </c>
      <c r="E322" s="205" t="s">
        <v>548</v>
      </c>
      <c r="F322" s="206" t="s">
        <v>91</v>
      </c>
      <c r="G322" s="207">
        <v>100000</v>
      </c>
      <c r="H322" s="208">
        <v>43024</v>
      </c>
      <c r="I322" s="208">
        <v>43069</v>
      </c>
      <c r="J322" s="209">
        <v>1</v>
      </c>
      <c r="K322" s="210">
        <v>84467.6</v>
      </c>
      <c r="M322" s="211" t="s">
        <v>82</v>
      </c>
      <c r="N322" s="212"/>
    </row>
    <row r="323" spans="1:14" ht="24">
      <c r="B323" s="24">
        <v>424</v>
      </c>
      <c r="C323" s="24" t="s">
        <v>549</v>
      </c>
      <c r="D323" s="31">
        <v>2017</v>
      </c>
      <c r="E323" s="131" t="s">
        <v>550</v>
      </c>
      <c r="F323" s="1" t="s">
        <v>551</v>
      </c>
      <c r="G323" s="45">
        <v>495000</v>
      </c>
      <c r="K323" s="66">
        <v>0</v>
      </c>
      <c r="N323" s="14"/>
    </row>
    <row r="324" spans="1:14" ht="14.25" customHeight="1">
      <c r="A324" s="24" t="s">
        <v>552</v>
      </c>
      <c r="B324" s="18">
        <v>425</v>
      </c>
      <c r="C324" s="71" t="s">
        <v>864</v>
      </c>
      <c r="D324" s="31">
        <v>2017</v>
      </c>
      <c r="E324" s="131" t="s">
        <v>553</v>
      </c>
      <c r="F324" s="1" t="s">
        <v>114</v>
      </c>
      <c r="G324" s="45">
        <v>340000</v>
      </c>
      <c r="H324" s="70">
        <v>43040</v>
      </c>
      <c r="I324" s="70">
        <v>43159</v>
      </c>
      <c r="J324" s="26">
        <v>1</v>
      </c>
      <c r="K324" s="66">
        <v>325673.96000000002</v>
      </c>
      <c r="M324" s="72" t="s">
        <v>82</v>
      </c>
      <c r="N324" s="14"/>
    </row>
    <row r="325" spans="1:14" s="206" customFormat="1" ht="14.25" customHeight="1">
      <c r="A325" s="203" t="s">
        <v>554</v>
      </c>
      <c r="B325" s="203">
        <v>426</v>
      </c>
      <c r="C325" s="8" t="s">
        <v>865</v>
      </c>
      <c r="D325" s="204">
        <v>2017</v>
      </c>
      <c r="E325" s="205" t="s">
        <v>555</v>
      </c>
      <c r="F325" s="206" t="s">
        <v>93</v>
      </c>
      <c r="G325" s="207">
        <v>400000</v>
      </c>
      <c r="H325" s="208">
        <v>42963</v>
      </c>
      <c r="I325" s="208">
        <v>43131</v>
      </c>
      <c r="J325" s="209">
        <v>1</v>
      </c>
      <c r="K325" s="210">
        <v>360021.69</v>
      </c>
      <c r="M325" s="214" t="s">
        <v>103</v>
      </c>
      <c r="N325" s="212"/>
    </row>
    <row r="326" spans="1:14" ht="27" customHeight="1">
      <c r="B326" s="18">
        <v>427</v>
      </c>
      <c r="C326" s="24" t="s">
        <v>556</v>
      </c>
      <c r="D326" s="31">
        <v>2017</v>
      </c>
      <c r="E326" s="131" t="s">
        <v>557</v>
      </c>
      <c r="F326" s="1" t="s">
        <v>80</v>
      </c>
      <c r="G326" s="45">
        <v>500000</v>
      </c>
      <c r="K326" s="66">
        <v>74250</v>
      </c>
      <c r="M326" s="23" t="s">
        <v>960</v>
      </c>
      <c r="N326" s="14"/>
    </row>
    <row r="327" spans="1:14" ht="24">
      <c r="A327" s="24" t="s">
        <v>558</v>
      </c>
      <c r="B327" s="24">
        <v>428</v>
      </c>
      <c r="C327" s="71" t="s">
        <v>800</v>
      </c>
      <c r="D327" s="31">
        <v>2017</v>
      </c>
      <c r="E327" s="131" t="s">
        <v>559</v>
      </c>
      <c r="F327" s="1" t="s">
        <v>81</v>
      </c>
      <c r="G327" s="45">
        <v>1000000</v>
      </c>
      <c r="K327" s="66">
        <v>405000</v>
      </c>
      <c r="N327" s="14"/>
    </row>
    <row r="328" spans="1:14" ht="15" customHeight="1">
      <c r="A328" s="24">
        <v>0</v>
      </c>
      <c r="B328" s="18">
        <v>429</v>
      </c>
      <c r="C328" s="95">
        <v>0</v>
      </c>
      <c r="D328" s="31">
        <v>2017</v>
      </c>
      <c r="E328" s="131" t="s">
        <v>560</v>
      </c>
      <c r="F328" s="1" t="s">
        <v>172</v>
      </c>
      <c r="G328" s="45">
        <v>1000000</v>
      </c>
      <c r="K328" s="66">
        <v>0</v>
      </c>
      <c r="N328" s="14"/>
    </row>
    <row r="329" spans="1:14" ht="13.5" customHeight="1">
      <c r="B329" s="24">
        <v>430</v>
      </c>
      <c r="C329" s="24" t="s">
        <v>381</v>
      </c>
      <c r="D329" s="31">
        <v>2017</v>
      </c>
      <c r="E329" s="131" t="s">
        <v>561</v>
      </c>
      <c r="G329" s="45">
        <v>533460</v>
      </c>
      <c r="J329" s="26">
        <v>1</v>
      </c>
      <c r="K329" s="66">
        <f>533460-17904.44</f>
        <v>515555.56</v>
      </c>
      <c r="M329" s="72" t="s">
        <v>82</v>
      </c>
      <c r="N329" s="14"/>
    </row>
    <row r="330" spans="1:14" ht="22.5" customHeight="1">
      <c r="B330" s="18">
        <v>431</v>
      </c>
      <c r="C330" s="24" t="s">
        <v>78</v>
      </c>
      <c r="D330" s="31">
        <v>2017</v>
      </c>
      <c r="E330" s="131" t="s">
        <v>562</v>
      </c>
      <c r="G330" s="45">
        <v>2980124.07</v>
      </c>
      <c r="K330" s="66">
        <v>0</v>
      </c>
      <c r="N330" s="14"/>
    </row>
    <row r="331" spans="1:14" ht="24.75" customHeight="1">
      <c r="A331" s="1">
        <v>0</v>
      </c>
      <c r="B331" s="24">
        <v>432</v>
      </c>
      <c r="C331" s="95">
        <v>0</v>
      </c>
      <c r="D331" s="31">
        <v>2017</v>
      </c>
      <c r="E331" s="131" t="s">
        <v>563</v>
      </c>
      <c r="G331" s="45">
        <v>100000</v>
      </c>
      <c r="K331" s="66">
        <v>0</v>
      </c>
      <c r="N331" s="14"/>
    </row>
    <row r="332" spans="1:14" ht="24" customHeight="1">
      <c r="A332" s="1" t="s">
        <v>564</v>
      </c>
      <c r="B332" s="18">
        <v>433</v>
      </c>
      <c r="C332" s="71" t="s">
        <v>774</v>
      </c>
      <c r="D332" s="31">
        <v>2017</v>
      </c>
      <c r="E332" s="131" t="s">
        <v>565</v>
      </c>
      <c r="G332" s="45">
        <v>100000</v>
      </c>
      <c r="K332" s="66">
        <v>62571.46</v>
      </c>
      <c r="M332" s="23" t="s">
        <v>979</v>
      </c>
      <c r="N332" s="14"/>
    </row>
    <row r="333" spans="1:14" ht="25.5" customHeight="1">
      <c r="A333" s="1" t="s">
        <v>566</v>
      </c>
      <c r="B333" s="24">
        <v>434</v>
      </c>
      <c r="C333" s="71" t="s">
        <v>801</v>
      </c>
      <c r="D333" s="31">
        <v>2017</v>
      </c>
      <c r="E333" s="131" t="s">
        <v>567</v>
      </c>
      <c r="G333" s="45">
        <v>330000</v>
      </c>
      <c r="H333" s="70">
        <v>43132</v>
      </c>
      <c r="I333" s="70">
        <v>43281</v>
      </c>
      <c r="J333" s="26">
        <v>1</v>
      </c>
      <c r="K333" s="66">
        <v>306358.28999999998</v>
      </c>
      <c r="M333" s="72" t="s">
        <v>987</v>
      </c>
      <c r="N333" s="14"/>
    </row>
    <row r="334" spans="1:14" ht="23.25" customHeight="1">
      <c r="A334" s="1" t="s">
        <v>568</v>
      </c>
      <c r="B334" s="18">
        <v>435</v>
      </c>
      <c r="C334" s="71" t="s">
        <v>866</v>
      </c>
      <c r="D334" s="31">
        <v>2017</v>
      </c>
      <c r="E334" s="131" t="s">
        <v>569</v>
      </c>
      <c r="G334" s="45">
        <v>173060.9</v>
      </c>
      <c r="H334" s="70">
        <v>42963</v>
      </c>
      <c r="I334" s="70">
        <v>43131</v>
      </c>
      <c r="J334" s="26">
        <v>1</v>
      </c>
      <c r="K334" s="66">
        <v>170642.5</v>
      </c>
      <c r="M334" s="72" t="s">
        <v>82</v>
      </c>
      <c r="N334" s="14"/>
    </row>
    <row r="335" spans="1:14" ht="23.25" customHeight="1">
      <c r="A335" s="1" t="s">
        <v>570</v>
      </c>
      <c r="B335" s="24">
        <v>436</v>
      </c>
      <c r="C335" s="71" t="s">
        <v>867</v>
      </c>
      <c r="D335" s="31">
        <v>2017</v>
      </c>
      <c r="E335" s="131" t="s">
        <v>571</v>
      </c>
      <c r="G335" s="45">
        <v>1000000</v>
      </c>
      <c r="H335" s="70">
        <v>43055</v>
      </c>
      <c r="I335" s="70">
        <v>43190</v>
      </c>
      <c r="J335" s="26">
        <v>1</v>
      </c>
      <c r="K335" s="66">
        <v>678776.75</v>
      </c>
      <c r="M335" s="72" t="s">
        <v>82</v>
      </c>
      <c r="N335" s="14"/>
    </row>
    <row r="336" spans="1:14" ht="17.25" customHeight="1">
      <c r="A336" s="1"/>
      <c r="B336" s="18">
        <v>437</v>
      </c>
      <c r="D336" s="31"/>
      <c r="E336" s="143" t="s">
        <v>572</v>
      </c>
      <c r="G336" s="45"/>
      <c r="K336" s="26"/>
      <c r="N336" s="14"/>
    </row>
    <row r="337" spans="1:14" ht="21.75" customHeight="1">
      <c r="A337" s="1" t="s">
        <v>573</v>
      </c>
      <c r="B337" s="24">
        <v>438</v>
      </c>
      <c r="C337" s="1" t="s">
        <v>802</v>
      </c>
      <c r="D337" s="31">
        <v>2017</v>
      </c>
      <c r="E337" s="131" t="s">
        <v>574</v>
      </c>
      <c r="G337" s="45">
        <v>5700000</v>
      </c>
      <c r="K337" s="66">
        <v>1671861.57</v>
      </c>
      <c r="M337" s="23" t="s">
        <v>980</v>
      </c>
      <c r="N337" s="14"/>
    </row>
    <row r="338" spans="1:14" ht="24" customHeight="1">
      <c r="A338" s="1"/>
      <c r="B338" s="18">
        <v>501</v>
      </c>
      <c r="C338" s="1" t="s">
        <v>804</v>
      </c>
      <c r="D338" s="31">
        <v>2017</v>
      </c>
      <c r="E338" s="128" t="s">
        <v>631</v>
      </c>
      <c r="G338" s="45">
        <v>154784.57999999999</v>
      </c>
      <c r="K338" s="66">
        <v>33345.9</v>
      </c>
      <c r="M338" s="23" t="s">
        <v>981</v>
      </c>
      <c r="N338" s="14"/>
    </row>
    <row r="339" spans="1:14" ht="14.25" customHeight="1">
      <c r="A339" s="1"/>
      <c r="B339" s="18">
        <v>439</v>
      </c>
      <c r="D339" s="31"/>
      <c r="E339" s="133" t="s">
        <v>575</v>
      </c>
      <c r="G339" s="45"/>
      <c r="K339" s="26"/>
      <c r="N339" s="14"/>
    </row>
    <row r="340" spans="1:14" ht="21.75" customHeight="1">
      <c r="A340" s="1">
        <v>0</v>
      </c>
      <c r="B340" s="24">
        <v>440</v>
      </c>
      <c r="C340" s="95">
        <v>0</v>
      </c>
      <c r="D340" s="31">
        <v>2017</v>
      </c>
      <c r="E340" s="131" t="s">
        <v>576</v>
      </c>
      <c r="G340" s="45">
        <v>1000000</v>
      </c>
      <c r="K340" s="66">
        <v>0</v>
      </c>
      <c r="M340" s="23" t="s">
        <v>409</v>
      </c>
      <c r="N340" s="14"/>
    </row>
    <row r="341" spans="1:14" ht="15" customHeight="1">
      <c r="A341" s="1"/>
      <c r="B341" s="18">
        <v>441</v>
      </c>
      <c r="D341" s="31"/>
      <c r="E341" s="133" t="s">
        <v>577</v>
      </c>
      <c r="G341" s="45"/>
      <c r="K341" s="26"/>
      <c r="N341" s="14"/>
    </row>
    <row r="342" spans="1:14" ht="15.75" customHeight="1">
      <c r="A342" s="1" t="s">
        <v>578</v>
      </c>
      <c r="B342" s="24">
        <v>442</v>
      </c>
      <c r="C342" s="1" t="s">
        <v>803</v>
      </c>
      <c r="D342" s="31">
        <v>2017</v>
      </c>
      <c r="E342" s="131" t="s">
        <v>579</v>
      </c>
      <c r="G342" s="45">
        <v>2300000</v>
      </c>
      <c r="H342" s="70">
        <v>43190</v>
      </c>
      <c r="J342" s="26">
        <v>0.7</v>
      </c>
      <c r="K342" s="66">
        <v>2040993.3</v>
      </c>
      <c r="M342" s="23" t="s">
        <v>811</v>
      </c>
      <c r="N342" s="14"/>
    </row>
    <row r="343" spans="1:14" ht="15.75" customHeight="1">
      <c r="A343" s="1"/>
      <c r="D343" s="31"/>
      <c r="E343" s="131"/>
      <c r="G343" s="45"/>
      <c r="H343" s="70"/>
      <c r="N343" s="14"/>
    </row>
    <row r="344" spans="1:14">
      <c r="A344" s="1"/>
      <c r="B344" s="18">
        <v>443</v>
      </c>
      <c r="D344" s="31"/>
      <c r="E344" s="133" t="s">
        <v>137</v>
      </c>
      <c r="G344" s="45"/>
      <c r="K344" s="26"/>
      <c r="N344" s="14"/>
    </row>
    <row r="345" spans="1:14" ht="27.75" customHeight="1">
      <c r="B345" s="24">
        <v>444</v>
      </c>
      <c r="C345" s="1" t="s">
        <v>78</v>
      </c>
      <c r="D345" s="31">
        <v>2017</v>
      </c>
      <c r="E345" s="119" t="s">
        <v>580</v>
      </c>
      <c r="G345" s="45">
        <v>3000000</v>
      </c>
      <c r="K345" s="66">
        <v>0</v>
      </c>
      <c r="N345" s="14"/>
    </row>
    <row r="346" spans="1:14">
      <c r="A346" s="1"/>
      <c r="B346" s="18">
        <v>445</v>
      </c>
      <c r="D346" s="31">
        <v>2017</v>
      </c>
      <c r="E346" s="144" t="s">
        <v>847</v>
      </c>
      <c r="G346" s="45"/>
      <c r="K346" s="26"/>
      <c r="N346" s="14"/>
    </row>
    <row r="347" spans="1:14">
      <c r="A347" s="1"/>
      <c r="B347" s="24">
        <v>446</v>
      </c>
      <c r="D347" s="31">
        <v>2017</v>
      </c>
      <c r="E347" s="137" t="s">
        <v>581</v>
      </c>
      <c r="G347" s="45"/>
      <c r="K347" s="26"/>
      <c r="N347" s="14"/>
    </row>
    <row r="348" spans="1:14">
      <c r="A348" s="1"/>
      <c r="B348" s="18">
        <v>447</v>
      </c>
      <c r="D348" s="31">
        <v>2017</v>
      </c>
      <c r="E348" s="137" t="s">
        <v>582</v>
      </c>
      <c r="G348" s="45">
        <v>4500</v>
      </c>
      <c r="K348" s="66">
        <v>4500</v>
      </c>
      <c r="N348" s="14"/>
    </row>
    <row r="349" spans="1:14">
      <c r="A349" s="1"/>
      <c r="B349" s="24">
        <v>448</v>
      </c>
      <c r="D349" s="31">
        <v>2017</v>
      </c>
      <c r="E349" s="137" t="s">
        <v>583</v>
      </c>
      <c r="G349" s="45">
        <v>19656</v>
      </c>
      <c r="K349" s="66">
        <v>19656</v>
      </c>
      <c r="N349" s="14"/>
    </row>
    <row r="350" spans="1:14">
      <c r="A350" s="1"/>
      <c r="B350" s="18">
        <v>449</v>
      </c>
      <c r="D350" s="31">
        <v>2017</v>
      </c>
      <c r="E350" s="137" t="s">
        <v>848</v>
      </c>
      <c r="G350" s="45">
        <v>11000</v>
      </c>
      <c r="K350" s="66">
        <v>11000</v>
      </c>
      <c r="N350" s="14"/>
    </row>
    <row r="351" spans="1:14">
      <c r="A351" s="1"/>
      <c r="B351" s="24">
        <v>450</v>
      </c>
      <c r="D351" s="31">
        <v>2017</v>
      </c>
      <c r="E351" s="137" t="s">
        <v>584</v>
      </c>
      <c r="G351" s="45">
        <v>9900</v>
      </c>
      <c r="K351" s="66">
        <v>9900</v>
      </c>
      <c r="N351" s="14"/>
    </row>
    <row r="352" spans="1:14">
      <c r="A352" s="1"/>
      <c r="B352" s="18">
        <v>451</v>
      </c>
      <c r="D352" s="31">
        <v>2017</v>
      </c>
      <c r="E352" s="128" t="s">
        <v>585</v>
      </c>
      <c r="G352" s="45"/>
      <c r="K352" s="26"/>
      <c r="N352" s="14"/>
    </row>
    <row r="353" spans="1:14">
      <c r="A353" s="1"/>
      <c r="B353" s="24">
        <v>452</v>
      </c>
      <c r="D353" s="31">
        <v>2017</v>
      </c>
      <c r="E353" s="128" t="s">
        <v>586</v>
      </c>
      <c r="G353" s="45">
        <v>698040</v>
      </c>
      <c r="K353" s="66">
        <v>698040</v>
      </c>
      <c r="N353" s="14"/>
    </row>
    <row r="354" spans="1:14">
      <c r="A354" s="1"/>
      <c r="B354" s="18">
        <v>453</v>
      </c>
      <c r="D354" s="31">
        <v>2017</v>
      </c>
      <c r="E354" s="128" t="s">
        <v>587</v>
      </c>
      <c r="G354" s="45"/>
      <c r="K354" s="26"/>
      <c r="N354" s="14"/>
    </row>
    <row r="355" spans="1:14">
      <c r="A355" s="1"/>
      <c r="B355" s="24">
        <v>454</v>
      </c>
      <c r="D355" s="31">
        <v>2017</v>
      </c>
      <c r="E355" s="128" t="s">
        <v>588</v>
      </c>
      <c r="G355" s="45">
        <v>26000</v>
      </c>
      <c r="K355" s="66">
        <v>22995</v>
      </c>
      <c r="N355" s="14"/>
    </row>
    <row r="356" spans="1:14">
      <c r="A356" s="1"/>
      <c r="B356" s="18">
        <v>455</v>
      </c>
      <c r="D356" s="31">
        <v>2017</v>
      </c>
      <c r="E356" s="128" t="s">
        <v>589</v>
      </c>
      <c r="G356" s="45"/>
      <c r="K356" s="26"/>
      <c r="N356" s="14"/>
    </row>
    <row r="357" spans="1:14">
      <c r="A357" s="1"/>
      <c r="B357" s="24">
        <v>456</v>
      </c>
      <c r="D357" s="31">
        <v>2017</v>
      </c>
      <c r="E357" s="128" t="s">
        <v>590</v>
      </c>
      <c r="G357" s="45">
        <v>12364</v>
      </c>
      <c r="K357" s="66">
        <v>12364</v>
      </c>
      <c r="N357" s="14"/>
    </row>
    <row r="358" spans="1:14">
      <c r="A358" s="1"/>
      <c r="B358" s="18">
        <v>457</v>
      </c>
      <c r="D358" s="31">
        <v>2017</v>
      </c>
      <c r="E358" s="128" t="s">
        <v>591</v>
      </c>
      <c r="G358" s="45"/>
      <c r="K358" s="26"/>
      <c r="N358" s="14"/>
    </row>
    <row r="359" spans="1:14">
      <c r="A359" s="1"/>
      <c r="B359" s="24">
        <v>458</v>
      </c>
      <c r="D359" s="31">
        <v>2017</v>
      </c>
      <c r="E359" s="128" t="s">
        <v>592</v>
      </c>
      <c r="G359" s="45">
        <v>29845</v>
      </c>
      <c r="K359" s="66">
        <v>29845</v>
      </c>
      <c r="N359" s="14"/>
    </row>
    <row r="360" spans="1:14">
      <c r="A360" s="1"/>
      <c r="B360" s="24">
        <v>460</v>
      </c>
      <c r="D360" s="31">
        <v>2017</v>
      </c>
      <c r="E360" s="128" t="s">
        <v>593</v>
      </c>
      <c r="G360" s="45"/>
      <c r="K360" s="26"/>
      <c r="N360" s="14"/>
    </row>
    <row r="361" spans="1:14" ht="12.75" customHeight="1">
      <c r="A361" s="1"/>
      <c r="B361" s="18">
        <v>461</v>
      </c>
      <c r="D361" s="31">
        <v>2017</v>
      </c>
      <c r="E361" s="128" t="s">
        <v>594</v>
      </c>
      <c r="G361" s="45">
        <v>204000</v>
      </c>
      <c r="K361" s="66">
        <v>204000</v>
      </c>
      <c r="N361" s="14"/>
    </row>
    <row r="362" spans="1:14" ht="12.75" customHeight="1">
      <c r="A362" s="1"/>
      <c r="B362" s="24">
        <v>462</v>
      </c>
      <c r="D362" s="31">
        <v>2017</v>
      </c>
      <c r="E362" s="128" t="s">
        <v>595</v>
      </c>
      <c r="G362" s="45">
        <v>80000</v>
      </c>
      <c r="K362" s="66">
        <v>80000</v>
      </c>
      <c r="N362" s="14"/>
    </row>
    <row r="363" spans="1:14" ht="12.75" customHeight="1">
      <c r="A363" s="1"/>
      <c r="B363" s="18">
        <v>463</v>
      </c>
      <c r="D363" s="31">
        <v>2017</v>
      </c>
      <c r="E363" s="137" t="s">
        <v>596</v>
      </c>
      <c r="G363" s="45">
        <v>18000</v>
      </c>
      <c r="K363" s="66">
        <v>18000</v>
      </c>
      <c r="N363" s="14"/>
    </row>
    <row r="364" spans="1:14" ht="12.75" customHeight="1">
      <c r="A364" s="1"/>
      <c r="B364" s="24">
        <v>464</v>
      </c>
      <c r="D364" s="31">
        <v>2017</v>
      </c>
      <c r="E364" s="128" t="s">
        <v>597</v>
      </c>
      <c r="G364" s="45">
        <v>36000</v>
      </c>
      <c r="K364" s="66">
        <v>36000</v>
      </c>
      <c r="N364" s="14"/>
    </row>
    <row r="365" spans="1:14" ht="12.75" customHeight="1">
      <c r="A365" s="1"/>
      <c r="B365" s="18">
        <v>465</v>
      </c>
      <c r="D365" s="31">
        <v>2017</v>
      </c>
      <c r="E365" s="128" t="s">
        <v>598</v>
      </c>
      <c r="G365" s="45">
        <v>30000</v>
      </c>
      <c r="K365" s="45">
        <v>30000</v>
      </c>
      <c r="N365" s="14"/>
    </row>
    <row r="366" spans="1:14" ht="12.75" customHeight="1">
      <c r="A366" s="1"/>
      <c r="B366" s="24">
        <v>466</v>
      </c>
      <c r="D366" s="31">
        <v>2017</v>
      </c>
      <c r="E366" s="128" t="s">
        <v>599</v>
      </c>
      <c r="G366" s="45">
        <v>51600</v>
      </c>
      <c r="K366" s="45">
        <v>51600</v>
      </c>
      <c r="N366" s="14"/>
    </row>
    <row r="367" spans="1:14" ht="12.75" customHeight="1">
      <c r="A367" s="1"/>
      <c r="B367" s="18">
        <v>467</v>
      </c>
      <c r="D367" s="31">
        <v>2017</v>
      </c>
      <c r="E367" s="128" t="s">
        <v>600</v>
      </c>
      <c r="G367" s="45">
        <v>47220</v>
      </c>
      <c r="K367" s="45">
        <v>47220</v>
      </c>
      <c r="N367" s="14"/>
    </row>
    <row r="368" spans="1:14" ht="12.75" customHeight="1">
      <c r="A368" s="1"/>
      <c r="B368" s="24">
        <v>468</v>
      </c>
      <c r="D368" s="31">
        <v>2017</v>
      </c>
      <c r="E368" s="128" t="s">
        <v>601</v>
      </c>
      <c r="G368" s="45">
        <v>96250</v>
      </c>
      <c r="K368" s="45">
        <v>96250</v>
      </c>
      <c r="N368" s="14"/>
    </row>
    <row r="369" spans="1:14" ht="12.75" customHeight="1">
      <c r="A369" s="1"/>
      <c r="B369" s="18">
        <v>469</v>
      </c>
      <c r="D369" s="31">
        <v>2017</v>
      </c>
      <c r="E369" s="128" t="s">
        <v>602</v>
      </c>
      <c r="G369" s="45">
        <v>24000</v>
      </c>
      <c r="K369" s="45">
        <v>24000</v>
      </c>
      <c r="N369" s="14"/>
    </row>
    <row r="370" spans="1:14" ht="12.75" customHeight="1">
      <c r="A370" s="1"/>
      <c r="B370" s="24">
        <v>470</v>
      </c>
      <c r="D370" s="31">
        <v>2017</v>
      </c>
      <c r="E370" s="128" t="s">
        <v>603</v>
      </c>
      <c r="G370" s="45">
        <v>78750</v>
      </c>
      <c r="K370" s="45">
        <v>78750</v>
      </c>
      <c r="N370" s="14"/>
    </row>
    <row r="371" spans="1:14" ht="12.75" customHeight="1">
      <c r="A371" s="1"/>
      <c r="B371" s="18">
        <v>471</v>
      </c>
      <c r="D371" s="31">
        <v>2017</v>
      </c>
      <c r="E371" s="128" t="s">
        <v>604</v>
      </c>
      <c r="G371" s="45">
        <v>343200</v>
      </c>
      <c r="K371" s="45">
        <v>343200</v>
      </c>
      <c r="N371" s="14"/>
    </row>
    <row r="372" spans="1:14" ht="12.75" customHeight="1">
      <c r="A372" s="1"/>
      <c r="B372" s="24">
        <v>472</v>
      </c>
      <c r="D372" s="31">
        <v>2017</v>
      </c>
      <c r="E372" s="128" t="s">
        <v>605</v>
      </c>
      <c r="G372" s="45">
        <v>26400</v>
      </c>
      <c r="K372" s="45">
        <v>26400</v>
      </c>
      <c r="N372" s="14"/>
    </row>
    <row r="373" spans="1:14" ht="12.75" customHeight="1">
      <c r="A373" s="1"/>
      <c r="B373" s="18">
        <v>473</v>
      </c>
      <c r="D373" s="31">
        <v>2017</v>
      </c>
      <c r="E373" s="128" t="s">
        <v>606</v>
      </c>
      <c r="G373" s="45">
        <v>18900</v>
      </c>
      <c r="K373" s="45">
        <v>18900</v>
      </c>
      <c r="N373" s="14"/>
    </row>
    <row r="374" spans="1:14" ht="12.75" customHeight="1">
      <c r="A374" s="1"/>
      <c r="B374" s="24">
        <v>474</v>
      </c>
      <c r="D374" s="31">
        <v>2017</v>
      </c>
      <c r="E374" s="128" t="s">
        <v>607</v>
      </c>
      <c r="G374" s="45">
        <v>7680</v>
      </c>
      <c r="K374" s="45">
        <v>7680</v>
      </c>
      <c r="N374" s="14"/>
    </row>
    <row r="375" spans="1:14" ht="12.75" customHeight="1">
      <c r="A375" s="1"/>
      <c r="B375" s="18">
        <v>475</v>
      </c>
      <c r="D375" s="31">
        <v>2017</v>
      </c>
      <c r="E375" s="128" t="s">
        <v>608</v>
      </c>
      <c r="G375" s="45">
        <v>58800</v>
      </c>
      <c r="K375" s="45">
        <v>58800</v>
      </c>
      <c r="N375" s="14"/>
    </row>
    <row r="376" spans="1:14" ht="12.75" customHeight="1">
      <c r="A376" s="1"/>
      <c r="B376" s="24">
        <v>476</v>
      </c>
      <c r="D376" s="31">
        <v>2017</v>
      </c>
      <c r="E376" s="128" t="s">
        <v>609</v>
      </c>
      <c r="G376" s="45">
        <v>25320</v>
      </c>
      <c r="K376" s="45">
        <v>25320</v>
      </c>
      <c r="N376" s="14"/>
    </row>
    <row r="377" spans="1:14" ht="12.75" customHeight="1">
      <c r="A377" s="1"/>
      <c r="B377" s="18">
        <v>477</v>
      </c>
      <c r="D377" s="31">
        <v>2017</v>
      </c>
      <c r="E377" s="128" t="s">
        <v>610</v>
      </c>
      <c r="G377" s="45">
        <v>25320</v>
      </c>
      <c r="K377" s="45">
        <v>25320</v>
      </c>
      <c r="N377" s="14"/>
    </row>
    <row r="378" spans="1:14" ht="12.75" customHeight="1">
      <c r="A378" s="1"/>
      <c r="B378" s="24">
        <v>478</v>
      </c>
      <c r="D378" s="31">
        <v>2017</v>
      </c>
      <c r="E378" s="128" t="s">
        <v>611</v>
      </c>
      <c r="G378" s="45">
        <v>58800</v>
      </c>
      <c r="K378" s="45">
        <v>58800</v>
      </c>
      <c r="N378" s="14"/>
    </row>
    <row r="379" spans="1:14" ht="12.75" customHeight="1">
      <c r="A379" s="1"/>
      <c r="B379" s="18">
        <v>479</v>
      </c>
      <c r="D379" s="31">
        <v>2017</v>
      </c>
      <c r="E379" s="128" t="s">
        <v>612</v>
      </c>
      <c r="G379" s="45">
        <v>52500</v>
      </c>
      <c r="K379" s="45">
        <v>52500</v>
      </c>
      <c r="N379" s="14"/>
    </row>
    <row r="380" spans="1:14" ht="12.75" customHeight="1">
      <c r="A380" s="1"/>
      <c r="B380" s="24">
        <v>480</v>
      </c>
      <c r="D380" s="31">
        <v>2017</v>
      </c>
      <c r="E380" s="128" t="s">
        <v>613</v>
      </c>
      <c r="G380" s="45">
        <v>31590</v>
      </c>
      <c r="K380" s="45">
        <v>31590</v>
      </c>
      <c r="N380" s="14"/>
    </row>
    <row r="381" spans="1:14" ht="12.75" customHeight="1">
      <c r="A381" s="1"/>
      <c r="B381" s="18">
        <v>481</v>
      </c>
      <c r="D381" s="31">
        <v>2017</v>
      </c>
      <c r="E381" s="128" t="s">
        <v>614</v>
      </c>
      <c r="G381" s="45">
        <v>33705</v>
      </c>
      <c r="K381" s="45">
        <v>33705</v>
      </c>
      <c r="N381" s="14"/>
    </row>
    <row r="382" spans="1:14" ht="12.75" customHeight="1">
      <c r="A382" s="1"/>
      <c r="B382" s="24">
        <v>482</v>
      </c>
      <c r="D382" s="31">
        <v>2017</v>
      </c>
      <c r="E382" s="128" t="s">
        <v>615</v>
      </c>
      <c r="G382" s="45">
        <v>34020</v>
      </c>
      <c r="K382" s="45">
        <v>34020</v>
      </c>
      <c r="N382" s="14"/>
    </row>
    <row r="383" spans="1:14" ht="12.75" customHeight="1">
      <c r="A383" s="1"/>
      <c r="B383" s="18">
        <v>483</v>
      </c>
      <c r="D383" s="31">
        <v>2017</v>
      </c>
      <c r="E383" s="128" t="s">
        <v>616</v>
      </c>
      <c r="G383" s="45">
        <v>20520</v>
      </c>
      <c r="K383" s="45">
        <v>20520</v>
      </c>
      <c r="N383" s="14"/>
    </row>
    <row r="384" spans="1:14" ht="12.75" customHeight="1">
      <c r="A384" s="1"/>
      <c r="B384" s="24">
        <v>484</v>
      </c>
      <c r="D384" s="31">
        <v>2017</v>
      </c>
      <c r="E384" s="128" t="s">
        <v>617</v>
      </c>
      <c r="G384" s="45">
        <v>61560</v>
      </c>
      <c r="K384" s="45">
        <v>61560</v>
      </c>
      <c r="N384" s="14"/>
    </row>
    <row r="385" spans="1:14" ht="12.75" customHeight="1">
      <c r="A385" s="1"/>
      <c r="B385" s="18">
        <v>485</v>
      </c>
      <c r="D385" s="31">
        <v>2017</v>
      </c>
      <c r="E385" s="128" t="s">
        <v>618</v>
      </c>
      <c r="G385" s="45">
        <v>2200</v>
      </c>
      <c r="K385" s="45">
        <v>2200</v>
      </c>
      <c r="N385" s="14"/>
    </row>
    <row r="386" spans="1:14" ht="12.75" customHeight="1">
      <c r="A386" s="1"/>
      <c r="B386" s="24">
        <v>486</v>
      </c>
      <c r="D386" s="31">
        <v>2017</v>
      </c>
      <c r="E386" s="128" t="s">
        <v>619</v>
      </c>
      <c r="G386" s="45">
        <v>9900</v>
      </c>
      <c r="K386" s="45">
        <v>9900</v>
      </c>
      <c r="N386" s="14"/>
    </row>
    <row r="387" spans="1:14" ht="12.75" customHeight="1">
      <c r="A387" s="1"/>
      <c r="B387" s="18">
        <v>487</v>
      </c>
      <c r="D387" s="31">
        <v>2017</v>
      </c>
      <c r="E387" s="128" t="s">
        <v>620</v>
      </c>
      <c r="G387" s="45">
        <v>13200</v>
      </c>
      <c r="K387" s="45">
        <v>13200</v>
      </c>
      <c r="N387" s="14"/>
    </row>
    <row r="388" spans="1:14" ht="12.75" customHeight="1">
      <c r="A388" s="1"/>
      <c r="B388" s="24">
        <v>488</v>
      </c>
      <c r="D388" s="31">
        <v>2017</v>
      </c>
      <c r="E388" s="128" t="s">
        <v>621</v>
      </c>
      <c r="G388" s="45">
        <v>9400</v>
      </c>
      <c r="K388" s="45">
        <v>9400</v>
      </c>
      <c r="N388" s="14"/>
    </row>
    <row r="389" spans="1:14" ht="12.75" customHeight="1">
      <c r="A389" s="1"/>
      <c r="B389" s="18">
        <v>489</v>
      </c>
      <c r="D389" s="31">
        <v>2017</v>
      </c>
      <c r="E389" s="128" t="s">
        <v>849</v>
      </c>
      <c r="G389" s="45">
        <v>34450</v>
      </c>
      <c r="K389" s="45">
        <v>34450</v>
      </c>
      <c r="N389" s="14"/>
    </row>
    <row r="390" spans="1:14" ht="12.75" customHeight="1">
      <c r="A390" s="1"/>
      <c r="B390" s="24">
        <v>490</v>
      </c>
      <c r="D390" s="31">
        <v>2017</v>
      </c>
      <c r="E390" s="128" t="s">
        <v>622</v>
      </c>
      <c r="G390" s="45">
        <v>66250</v>
      </c>
      <c r="K390" s="45">
        <v>66250</v>
      </c>
      <c r="N390" s="14"/>
    </row>
    <row r="391" spans="1:14" ht="12.75" customHeight="1">
      <c r="A391" s="1"/>
      <c r="B391" s="18">
        <v>491</v>
      </c>
      <c r="D391" s="31">
        <v>2017</v>
      </c>
      <c r="E391" s="128" t="s">
        <v>623</v>
      </c>
      <c r="G391" s="45"/>
      <c r="K391" s="45"/>
      <c r="N391" s="14"/>
    </row>
    <row r="392" spans="1:14" ht="12.75" customHeight="1">
      <c r="A392" s="1"/>
      <c r="B392" s="24">
        <v>492</v>
      </c>
      <c r="D392" s="31">
        <v>2017</v>
      </c>
      <c r="E392" s="128" t="s">
        <v>624</v>
      </c>
      <c r="G392" s="45">
        <v>6600</v>
      </c>
      <c r="K392" s="45">
        <v>6600</v>
      </c>
      <c r="N392" s="14"/>
    </row>
    <row r="393" spans="1:14" ht="12.75" customHeight="1">
      <c r="A393" s="1"/>
      <c r="B393" s="18">
        <v>493</v>
      </c>
      <c r="D393" s="31">
        <v>2017</v>
      </c>
      <c r="E393" s="128" t="s">
        <v>625</v>
      </c>
      <c r="G393" s="45">
        <v>72000</v>
      </c>
      <c r="K393" s="45">
        <v>72000</v>
      </c>
      <c r="N393" s="14"/>
    </row>
    <row r="394" spans="1:14" ht="12.75" customHeight="1">
      <c r="A394" s="1"/>
      <c r="B394" s="24">
        <v>494</v>
      </c>
      <c r="D394" s="31">
        <v>2017</v>
      </c>
      <c r="E394" s="128" t="s">
        <v>626</v>
      </c>
      <c r="G394" s="45">
        <v>10560</v>
      </c>
      <c r="K394" s="45">
        <v>10560</v>
      </c>
      <c r="N394" s="14"/>
    </row>
    <row r="395" spans="1:14" ht="12.75" customHeight="1">
      <c r="A395" s="1"/>
      <c r="B395" s="18">
        <v>495</v>
      </c>
      <c r="D395" s="31"/>
      <c r="E395" s="128"/>
      <c r="G395" s="45"/>
      <c r="N395" s="14"/>
    </row>
    <row r="396" spans="1:14">
      <c r="A396" s="1"/>
      <c r="B396" s="24">
        <v>496</v>
      </c>
      <c r="D396" s="31"/>
      <c r="E396" s="143" t="s">
        <v>627</v>
      </c>
      <c r="G396" s="45"/>
      <c r="K396" s="26"/>
      <c r="N396" s="14"/>
    </row>
    <row r="397" spans="1:14">
      <c r="A397" s="1"/>
      <c r="B397" s="18">
        <v>497</v>
      </c>
      <c r="C397" s="95"/>
      <c r="D397" s="31">
        <v>2017</v>
      </c>
      <c r="E397" s="128" t="s">
        <v>628</v>
      </c>
      <c r="G397" s="45">
        <v>500000</v>
      </c>
      <c r="K397" s="66">
        <v>0</v>
      </c>
      <c r="N397" s="14"/>
    </row>
    <row r="398" spans="1:14">
      <c r="A398" s="1"/>
      <c r="B398" s="24">
        <v>498</v>
      </c>
      <c r="D398" s="31"/>
      <c r="E398" s="143" t="s">
        <v>629</v>
      </c>
      <c r="G398" s="45"/>
      <c r="N398" s="14"/>
    </row>
    <row r="399" spans="1:14">
      <c r="A399" s="1"/>
      <c r="B399" s="18">
        <v>499</v>
      </c>
      <c r="C399" s="95"/>
      <c r="D399" s="31">
        <v>2017</v>
      </c>
      <c r="E399" s="128" t="s">
        <v>630</v>
      </c>
      <c r="G399" s="45">
        <v>1000000</v>
      </c>
      <c r="N399" s="14"/>
    </row>
    <row r="400" spans="1:14" s="30" customFormat="1">
      <c r="A400" s="29"/>
      <c r="B400" s="18">
        <v>7</v>
      </c>
      <c r="D400" s="31">
        <v>2018</v>
      </c>
      <c r="E400" s="145" t="s">
        <v>17</v>
      </c>
      <c r="F400" s="32"/>
      <c r="G400" s="33">
        <v>1754285.71</v>
      </c>
      <c r="H400" s="34"/>
      <c r="I400" s="35"/>
      <c r="J400" s="36"/>
      <c r="K400" s="37">
        <v>0</v>
      </c>
      <c r="M400" s="38"/>
      <c r="N400" s="14"/>
    </row>
    <row r="401" spans="1:14" s="30" customFormat="1" ht="24">
      <c r="A401" s="29"/>
      <c r="B401" s="24">
        <v>8</v>
      </c>
      <c r="D401" s="31">
        <v>2018</v>
      </c>
      <c r="E401" s="145" t="s">
        <v>18</v>
      </c>
      <c r="F401" s="39"/>
      <c r="G401" s="33">
        <v>600000</v>
      </c>
      <c r="H401" s="34"/>
      <c r="I401" s="35"/>
      <c r="J401" s="36"/>
      <c r="K401" s="37">
        <v>0</v>
      </c>
      <c r="M401" s="38"/>
      <c r="N401" s="14"/>
    </row>
    <row r="402" spans="1:14" s="30" customFormat="1" ht="24">
      <c r="B402" s="18">
        <v>9</v>
      </c>
      <c r="C402" s="30" t="s">
        <v>639</v>
      </c>
      <c r="D402" s="31">
        <v>2018</v>
      </c>
      <c r="E402" s="145" t="s">
        <v>19</v>
      </c>
      <c r="F402" s="40"/>
      <c r="G402" s="33">
        <v>3500000</v>
      </c>
      <c r="H402" s="34"/>
      <c r="I402" s="35"/>
      <c r="J402" s="36"/>
      <c r="K402" s="37">
        <v>507870.31</v>
      </c>
      <c r="M402" s="38" t="s">
        <v>922</v>
      </c>
      <c r="N402" s="14"/>
    </row>
    <row r="403" spans="1:14" s="30" customFormat="1" ht="24">
      <c r="B403" s="24">
        <v>10</v>
      </c>
      <c r="C403" s="30" t="s">
        <v>638</v>
      </c>
      <c r="D403" s="31">
        <v>2018</v>
      </c>
      <c r="E403" s="146" t="s">
        <v>825</v>
      </c>
      <c r="F403" s="41" t="s">
        <v>982</v>
      </c>
      <c r="G403" s="33">
        <v>1000000</v>
      </c>
      <c r="H403" s="42">
        <v>43191</v>
      </c>
      <c r="I403" s="42">
        <v>43343</v>
      </c>
      <c r="J403" s="36">
        <v>1</v>
      </c>
      <c r="K403" s="37">
        <v>508049.24</v>
      </c>
      <c r="M403" s="38" t="s">
        <v>103</v>
      </c>
      <c r="N403" s="14"/>
    </row>
    <row r="404" spans="1:14" s="43" customFormat="1" ht="24">
      <c r="B404" s="18">
        <v>11</v>
      </c>
      <c r="C404" s="43" t="s">
        <v>640</v>
      </c>
      <c r="D404" s="31">
        <v>2018</v>
      </c>
      <c r="E404" s="131" t="s">
        <v>826</v>
      </c>
      <c r="F404" s="41" t="s">
        <v>81</v>
      </c>
      <c r="G404" s="45">
        <v>1000000</v>
      </c>
      <c r="H404" s="42">
        <v>43191</v>
      </c>
      <c r="I404" s="42">
        <v>43434</v>
      </c>
      <c r="J404" s="46">
        <v>1</v>
      </c>
      <c r="K404" s="37">
        <v>656944.68000000005</v>
      </c>
      <c r="M404" s="47" t="s">
        <v>103</v>
      </c>
      <c r="N404" s="14"/>
    </row>
    <row r="405" spans="1:14" s="43" customFormat="1" ht="24">
      <c r="B405" s="24">
        <v>12</v>
      </c>
      <c r="C405" s="43" t="s">
        <v>641</v>
      </c>
      <c r="D405" s="31">
        <v>2018</v>
      </c>
      <c r="E405" s="131" t="s">
        <v>827</v>
      </c>
      <c r="F405" s="40" t="s">
        <v>77</v>
      </c>
      <c r="G405" s="45">
        <v>1000000</v>
      </c>
      <c r="H405" s="42">
        <v>43191</v>
      </c>
      <c r="I405" s="42">
        <v>43496</v>
      </c>
      <c r="J405" s="46">
        <v>0.98</v>
      </c>
      <c r="K405" s="37">
        <v>456300.06</v>
      </c>
      <c r="M405" s="47" t="s">
        <v>855</v>
      </c>
      <c r="N405" s="14"/>
    </row>
    <row r="406" spans="1:14" s="30" customFormat="1" ht="24">
      <c r="B406" s="18">
        <v>13</v>
      </c>
      <c r="C406" s="30" t="s">
        <v>642</v>
      </c>
      <c r="D406" s="31">
        <v>2018</v>
      </c>
      <c r="E406" s="145" t="s">
        <v>828</v>
      </c>
      <c r="F406" s="40" t="s">
        <v>77</v>
      </c>
      <c r="G406" s="33">
        <v>1000000</v>
      </c>
      <c r="H406" s="42">
        <v>43191</v>
      </c>
      <c r="I406" s="42">
        <v>43373</v>
      </c>
      <c r="J406" s="48">
        <v>1</v>
      </c>
      <c r="K406" s="37">
        <v>433092.23</v>
      </c>
      <c r="M406" s="38" t="s">
        <v>103</v>
      </c>
      <c r="N406" s="14"/>
    </row>
    <row r="407" spans="1:14" s="43" customFormat="1" ht="24">
      <c r="B407" s="24">
        <v>14</v>
      </c>
      <c r="C407" s="43" t="s">
        <v>643</v>
      </c>
      <c r="D407" s="31">
        <v>2018</v>
      </c>
      <c r="E407" s="131" t="s">
        <v>829</v>
      </c>
      <c r="F407" s="40" t="s">
        <v>80</v>
      </c>
      <c r="G407" s="45">
        <v>1000000</v>
      </c>
      <c r="H407" s="42">
        <v>43191</v>
      </c>
      <c r="I407" s="42">
        <v>43403</v>
      </c>
      <c r="J407" s="46">
        <v>1</v>
      </c>
      <c r="K407" s="37">
        <v>465259.71</v>
      </c>
      <c r="M407" s="47" t="s">
        <v>103</v>
      </c>
      <c r="N407" s="14"/>
    </row>
    <row r="408" spans="1:14" s="30" customFormat="1" ht="24">
      <c r="B408" s="18">
        <v>15</v>
      </c>
      <c r="C408" s="30" t="s">
        <v>644</v>
      </c>
      <c r="D408" s="31">
        <v>2018</v>
      </c>
      <c r="E408" s="145" t="s">
        <v>830</v>
      </c>
      <c r="F408" s="41" t="s">
        <v>129</v>
      </c>
      <c r="G408" s="33">
        <v>1000000</v>
      </c>
      <c r="H408" s="42">
        <v>43191</v>
      </c>
      <c r="I408" s="34"/>
      <c r="J408" s="48">
        <v>0.18</v>
      </c>
      <c r="K408" s="37">
        <v>152633.74</v>
      </c>
      <c r="M408" s="38" t="s">
        <v>813</v>
      </c>
      <c r="N408" s="14"/>
    </row>
    <row r="409" spans="1:14" s="43" customFormat="1">
      <c r="B409" s="24">
        <v>16</v>
      </c>
      <c r="C409" s="43" t="s">
        <v>645</v>
      </c>
      <c r="D409" s="31">
        <v>2018</v>
      </c>
      <c r="E409" s="131" t="s">
        <v>20</v>
      </c>
      <c r="F409" s="41" t="s">
        <v>129</v>
      </c>
      <c r="G409" s="45">
        <v>1000000</v>
      </c>
      <c r="H409" s="42">
        <v>43191</v>
      </c>
      <c r="I409" s="34"/>
      <c r="J409" s="46">
        <v>0.8</v>
      </c>
      <c r="K409" s="37">
        <v>623621.79</v>
      </c>
      <c r="M409" s="47" t="s">
        <v>811</v>
      </c>
      <c r="N409" s="14"/>
    </row>
    <row r="410" spans="1:14" s="43" customFormat="1" ht="24">
      <c r="B410" s="18">
        <v>17</v>
      </c>
      <c r="C410" s="43" t="s">
        <v>646</v>
      </c>
      <c r="D410" s="31">
        <v>2018</v>
      </c>
      <c r="E410" s="131" t="s">
        <v>831</v>
      </c>
      <c r="F410" s="41" t="s">
        <v>253</v>
      </c>
      <c r="G410" s="45">
        <v>1000000</v>
      </c>
      <c r="H410" s="42">
        <v>43191</v>
      </c>
      <c r="I410" s="34"/>
      <c r="J410" s="46">
        <v>7.0000000000000007E-2</v>
      </c>
      <c r="K410" s="37">
        <v>145174.04999999999</v>
      </c>
      <c r="M410" s="47" t="s">
        <v>811</v>
      </c>
      <c r="N410" s="14"/>
    </row>
    <row r="411" spans="1:14" s="30" customFormat="1" ht="24">
      <c r="B411" s="24">
        <v>18</v>
      </c>
      <c r="C411" s="30" t="s">
        <v>647</v>
      </c>
      <c r="D411" s="31">
        <v>2018</v>
      </c>
      <c r="E411" s="145" t="s">
        <v>832</v>
      </c>
      <c r="F411" s="41" t="s">
        <v>129</v>
      </c>
      <c r="G411" s="33">
        <v>1000000</v>
      </c>
      <c r="H411" s="42">
        <v>43191</v>
      </c>
      <c r="I411" s="42">
        <v>43373</v>
      </c>
      <c r="J411" s="48">
        <v>1</v>
      </c>
      <c r="K411" s="37">
        <v>394116.75</v>
      </c>
      <c r="M411" s="38" t="s">
        <v>103</v>
      </c>
      <c r="N411" s="14"/>
    </row>
    <row r="412" spans="1:14" s="30" customFormat="1">
      <c r="B412" s="18">
        <v>19</v>
      </c>
      <c r="C412" s="30" t="s">
        <v>648</v>
      </c>
      <c r="D412" s="31">
        <v>2018</v>
      </c>
      <c r="E412" s="145" t="s">
        <v>21</v>
      </c>
      <c r="F412" s="41" t="s">
        <v>340</v>
      </c>
      <c r="G412" s="33">
        <v>2000000</v>
      </c>
      <c r="H412" s="42">
        <v>43147</v>
      </c>
      <c r="I412" s="42">
        <v>43343</v>
      </c>
      <c r="J412" s="48">
        <v>1</v>
      </c>
      <c r="K412" s="37">
        <v>1714331.49</v>
      </c>
      <c r="M412" s="38" t="s">
        <v>103</v>
      </c>
      <c r="N412" s="14"/>
    </row>
    <row r="413" spans="1:14" s="43" customFormat="1">
      <c r="B413" s="24">
        <v>20</v>
      </c>
      <c r="C413" s="43" t="s">
        <v>649</v>
      </c>
      <c r="D413" s="31">
        <v>2018</v>
      </c>
      <c r="E413" s="131" t="s">
        <v>22</v>
      </c>
      <c r="F413" s="40" t="s">
        <v>108</v>
      </c>
      <c r="G413" s="45">
        <v>5500000</v>
      </c>
      <c r="H413" s="42">
        <v>43191</v>
      </c>
      <c r="I413" s="42">
        <v>43555</v>
      </c>
      <c r="J413" s="46">
        <v>0.9</v>
      </c>
      <c r="K413" s="37">
        <v>2718880.94</v>
      </c>
      <c r="M413" s="47" t="s">
        <v>811</v>
      </c>
      <c r="N413" s="14"/>
    </row>
    <row r="414" spans="1:14" s="43" customFormat="1" ht="24">
      <c r="B414" s="18">
        <v>21</v>
      </c>
      <c r="C414" s="43" t="s">
        <v>650</v>
      </c>
      <c r="D414" s="31">
        <v>2018</v>
      </c>
      <c r="E414" s="131" t="s">
        <v>23</v>
      </c>
      <c r="F414" s="40" t="s">
        <v>108</v>
      </c>
      <c r="G414" s="45">
        <v>5872000</v>
      </c>
      <c r="H414" s="42">
        <v>43191</v>
      </c>
      <c r="I414" s="42">
        <v>43524</v>
      </c>
      <c r="J414" s="46">
        <v>0.96</v>
      </c>
      <c r="K414" s="37">
        <v>3031091.6</v>
      </c>
      <c r="M414" s="47" t="s">
        <v>811</v>
      </c>
      <c r="N414" s="14"/>
    </row>
    <row r="415" spans="1:14" s="43" customFormat="1">
      <c r="B415" s="24">
        <v>22</v>
      </c>
      <c r="C415" s="43" t="s">
        <v>651</v>
      </c>
      <c r="D415" s="31">
        <v>2018</v>
      </c>
      <c r="E415" s="131" t="s">
        <v>24</v>
      </c>
      <c r="F415" s="40" t="s">
        <v>108</v>
      </c>
      <c r="G415" s="45">
        <v>5500000</v>
      </c>
      <c r="H415" s="42">
        <v>43191</v>
      </c>
      <c r="I415" s="42">
        <v>43555</v>
      </c>
      <c r="J415" s="46">
        <v>0.9</v>
      </c>
      <c r="K415" s="37">
        <v>3011735.2</v>
      </c>
      <c r="M415" s="47" t="s">
        <v>811</v>
      </c>
      <c r="N415" s="14"/>
    </row>
    <row r="416" spans="1:14" s="43" customFormat="1" ht="24">
      <c r="B416" s="18">
        <v>23</v>
      </c>
      <c r="C416" s="43" t="s">
        <v>652</v>
      </c>
      <c r="D416" s="31">
        <v>2018</v>
      </c>
      <c r="E416" s="131" t="s">
        <v>25</v>
      </c>
      <c r="F416" s="40" t="s">
        <v>108</v>
      </c>
      <c r="G416" s="45">
        <v>28340000</v>
      </c>
      <c r="H416" s="42">
        <v>43249</v>
      </c>
      <c r="I416" s="34"/>
      <c r="J416" s="46">
        <v>0.4</v>
      </c>
      <c r="K416" s="37">
        <v>7724838.4000000004</v>
      </c>
      <c r="M416" s="47" t="s">
        <v>811</v>
      </c>
      <c r="N416" s="14"/>
    </row>
    <row r="417" spans="2:14" s="43" customFormat="1" ht="24">
      <c r="B417" s="24">
        <v>24</v>
      </c>
      <c r="C417" s="43" t="s">
        <v>653</v>
      </c>
      <c r="D417" s="31">
        <v>2018</v>
      </c>
      <c r="E417" s="131" t="s">
        <v>833</v>
      </c>
      <c r="F417" s="41" t="s">
        <v>300</v>
      </c>
      <c r="G417" s="45">
        <v>10500000</v>
      </c>
      <c r="H417" s="42">
        <v>43313</v>
      </c>
      <c r="I417" s="34"/>
      <c r="J417" s="49">
        <v>7.3200000000000001E-2</v>
      </c>
      <c r="K417" s="37">
        <v>1484552.61</v>
      </c>
      <c r="M417" s="47" t="s">
        <v>811</v>
      </c>
      <c r="N417" s="14"/>
    </row>
    <row r="418" spans="2:14" s="30" customFormat="1" ht="24">
      <c r="B418" s="18">
        <v>25</v>
      </c>
      <c r="C418" s="30" t="s">
        <v>654</v>
      </c>
      <c r="D418" s="31">
        <v>2018</v>
      </c>
      <c r="E418" s="145" t="s">
        <v>26</v>
      </c>
      <c r="F418" s="50" t="s">
        <v>77</v>
      </c>
      <c r="G418" s="33">
        <v>300000</v>
      </c>
      <c r="H418" s="42">
        <v>43191</v>
      </c>
      <c r="I418" s="42">
        <v>43312</v>
      </c>
      <c r="J418" s="48">
        <v>1</v>
      </c>
      <c r="K418" s="37">
        <v>141538.64000000001</v>
      </c>
      <c r="M418" s="38" t="s">
        <v>103</v>
      </c>
      <c r="N418" s="14"/>
    </row>
    <row r="419" spans="2:14" s="30" customFormat="1" ht="24">
      <c r="B419" s="24">
        <v>26</v>
      </c>
      <c r="C419" s="30" t="s">
        <v>655</v>
      </c>
      <c r="D419" s="31">
        <v>2018</v>
      </c>
      <c r="E419" s="145" t="s">
        <v>834</v>
      </c>
      <c r="F419" s="51" t="s">
        <v>108</v>
      </c>
      <c r="G419" s="33">
        <v>1000000</v>
      </c>
      <c r="H419" s="42">
        <v>43191</v>
      </c>
      <c r="I419" s="42">
        <v>43373</v>
      </c>
      <c r="J419" s="48">
        <v>1</v>
      </c>
      <c r="K419" s="37">
        <v>506703.12</v>
      </c>
      <c r="M419" s="38" t="s">
        <v>103</v>
      </c>
      <c r="N419" s="14"/>
    </row>
    <row r="420" spans="2:14" s="30" customFormat="1">
      <c r="B420" s="18">
        <v>27</v>
      </c>
      <c r="C420" s="30" t="s">
        <v>656</v>
      </c>
      <c r="D420" s="31">
        <v>2018</v>
      </c>
      <c r="E420" s="145" t="s">
        <v>27</v>
      </c>
      <c r="F420" s="50" t="s">
        <v>81</v>
      </c>
      <c r="G420" s="33">
        <v>850000</v>
      </c>
      <c r="H420" s="42">
        <v>43191</v>
      </c>
      <c r="I420" s="42">
        <v>43373</v>
      </c>
      <c r="J420" s="48">
        <v>1</v>
      </c>
      <c r="K420" s="37">
        <v>336057.36</v>
      </c>
      <c r="M420" s="38" t="s">
        <v>103</v>
      </c>
      <c r="N420" s="14"/>
    </row>
    <row r="421" spans="2:14" s="43" customFormat="1" ht="24" customHeight="1">
      <c r="B421" s="24">
        <v>28</v>
      </c>
      <c r="C421" s="43" t="s">
        <v>657</v>
      </c>
      <c r="D421" s="31">
        <v>2018</v>
      </c>
      <c r="E421" s="131" t="s">
        <v>28</v>
      </c>
      <c r="F421" s="41" t="s">
        <v>172</v>
      </c>
      <c r="G421" s="45">
        <v>600000</v>
      </c>
      <c r="H421" s="42">
        <v>43191</v>
      </c>
      <c r="I421" s="42">
        <v>43190</v>
      </c>
      <c r="J421" s="46">
        <v>0.7</v>
      </c>
      <c r="K421" s="52">
        <v>402912.51</v>
      </c>
      <c r="M421" s="47" t="s">
        <v>811</v>
      </c>
      <c r="N421" s="14"/>
    </row>
    <row r="422" spans="2:14" s="43" customFormat="1" ht="24">
      <c r="B422" s="18">
        <v>29</v>
      </c>
      <c r="C422" s="43" t="s">
        <v>658</v>
      </c>
      <c r="D422" s="31">
        <v>2018</v>
      </c>
      <c r="E422" s="131" t="s">
        <v>29</v>
      </c>
      <c r="F422" s="41" t="s">
        <v>172</v>
      </c>
      <c r="G422" s="45">
        <v>500000</v>
      </c>
      <c r="H422" s="42">
        <v>43191</v>
      </c>
      <c r="I422" s="42">
        <v>43389</v>
      </c>
      <c r="J422" s="49">
        <v>1</v>
      </c>
      <c r="K422" s="37">
        <v>245436.08</v>
      </c>
      <c r="M422" s="47" t="s">
        <v>103</v>
      </c>
      <c r="N422" s="14"/>
    </row>
    <row r="423" spans="2:14" s="30" customFormat="1" ht="24">
      <c r="B423" s="24">
        <v>30</v>
      </c>
      <c r="C423" s="30" t="s">
        <v>659</v>
      </c>
      <c r="D423" s="31">
        <v>2018</v>
      </c>
      <c r="E423" s="145" t="s">
        <v>835</v>
      </c>
      <c r="F423" s="40" t="s">
        <v>108</v>
      </c>
      <c r="G423" s="33">
        <v>500000</v>
      </c>
      <c r="H423" s="42">
        <v>43191</v>
      </c>
      <c r="I423" s="42">
        <v>43343</v>
      </c>
      <c r="J423" s="53">
        <v>1</v>
      </c>
      <c r="K423" s="37">
        <v>198838.29</v>
      </c>
      <c r="M423" s="38" t="s">
        <v>103</v>
      </c>
      <c r="N423" s="14"/>
    </row>
    <row r="424" spans="2:14" s="30" customFormat="1" ht="24">
      <c r="B424" s="18">
        <v>31</v>
      </c>
      <c r="C424" s="30" t="s">
        <v>660</v>
      </c>
      <c r="D424" s="31">
        <v>2018</v>
      </c>
      <c r="E424" s="145" t="s">
        <v>30</v>
      </c>
      <c r="F424" s="41" t="s">
        <v>253</v>
      </c>
      <c r="G424" s="33">
        <v>500000</v>
      </c>
      <c r="H424" s="42">
        <v>43191</v>
      </c>
      <c r="I424" s="34"/>
      <c r="J424" s="48">
        <v>0.04</v>
      </c>
      <c r="K424" s="37">
        <v>91627.17</v>
      </c>
      <c r="M424" s="38" t="s">
        <v>813</v>
      </c>
      <c r="N424" s="14"/>
    </row>
    <row r="425" spans="2:14" s="43" customFormat="1">
      <c r="B425" s="24">
        <v>32</v>
      </c>
      <c r="C425" s="43" t="s">
        <v>661</v>
      </c>
      <c r="D425" s="31">
        <v>2018</v>
      </c>
      <c r="E425" s="131" t="s">
        <v>31</v>
      </c>
      <c r="F425" s="41" t="s">
        <v>253</v>
      </c>
      <c r="G425" s="45">
        <v>600000</v>
      </c>
      <c r="H425" s="42">
        <v>43374</v>
      </c>
      <c r="I425" s="42">
        <v>43496</v>
      </c>
      <c r="J425" s="46">
        <v>0.98</v>
      </c>
      <c r="K425" s="37">
        <v>272885.05</v>
      </c>
      <c r="M425" s="47" t="s">
        <v>811</v>
      </c>
      <c r="N425" s="14"/>
    </row>
    <row r="426" spans="2:14" s="43" customFormat="1">
      <c r="B426" s="18">
        <v>33</v>
      </c>
      <c r="C426" s="43" t="s">
        <v>662</v>
      </c>
      <c r="D426" s="31">
        <v>2018</v>
      </c>
      <c r="E426" s="131" t="s">
        <v>32</v>
      </c>
      <c r="F426" s="41" t="s">
        <v>91</v>
      </c>
      <c r="G426" s="45">
        <v>500000</v>
      </c>
      <c r="H426" s="42">
        <v>43267</v>
      </c>
      <c r="I426" s="42">
        <v>43434</v>
      </c>
      <c r="J426" s="46">
        <v>1</v>
      </c>
      <c r="K426" s="37">
        <v>202182.31</v>
      </c>
      <c r="M426" s="47" t="s">
        <v>103</v>
      </c>
      <c r="N426" s="14"/>
    </row>
    <row r="427" spans="2:14" s="30" customFormat="1" ht="36">
      <c r="B427" s="24">
        <v>34</v>
      </c>
      <c r="C427" s="30" t="s">
        <v>663</v>
      </c>
      <c r="D427" s="31">
        <v>2018</v>
      </c>
      <c r="E427" s="145" t="s">
        <v>836</v>
      </c>
      <c r="F427" s="54" t="s">
        <v>168</v>
      </c>
      <c r="G427" s="33">
        <v>839286.43</v>
      </c>
      <c r="H427" s="34"/>
      <c r="I427" s="34"/>
      <c r="J427" s="36"/>
      <c r="K427" s="37">
        <v>90199.79</v>
      </c>
      <c r="M427" s="38" t="s">
        <v>923</v>
      </c>
      <c r="N427" s="14"/>
    </row>
    <row r="428" spans="2:14" s="30" customFormat="1" ht="36">
      <c r="B428" s="18">
        <v>35</v>
      </c>
      <c r="C428" s="30" t="s">
        <v>664</v>
      </c>
      <c r="D428" s="31">
        <v>2018</v>
      </c>
      <c r="E428" s="145" t="s">
        <v>837</v>
      </c>
      <c r="F428" s="54" t="s">
        <v>168</v>
      </c>
      <c r="G428" s="33">
        <v>839285</v>
      </c>
      <c r="H428" s="34"/>
      <c r="I428" s="34"/>
      <c r="J428" s="36"/>
      <c r="K428" s="37">
        <v>88544.82</v>
      </c>
      <c r="M428" s="38" t="s">
        <v>924</v>
      </c>
      <c r="N428" s="14"/>
    </row>
    <row r="429" spans="2:14" s="30" customFormat="1" ht="36">
      <c r="B429" s="24">
        <v>36</v>
      </c>
      <c r="C429" s="30" t="s">
        <v>665</v>
      </c>
      <c r="D429" s="31">
        <v>2018</v>
      </c>
      <c r="E429" s="145" t="s">
        <v>33</v>
      </c>
      <c r="F429" s="54" t="s">
        <v>138</v>
      </c>
      <c r="G429" s="33">
        <v>1078571.43</v>
      </c>
      <c r="H429" s="34"/>
      <c r="I429" s="34"/>
      <c r="J429" s="36"/>
      <c r="K429" s="37">
        <v>114560.63</v>
      </c>
      <c r="M429" s="38" t="s">
        <v>925</v>
      </c>
      <c r="N429" s="14"/>
    </row>
    <row r="430" spans="2:14" s="30" customFormat="1" ht="24">
      <c r="B430" s="18">
        <v>37</v>
      </c>
      <c r="C430" s="30" t="s">
        <v>666</v>
      </c>
      <c r="D430" s="31">
        <v>2018</v>
      </c>
      <c r="E430" s="145" t="s">
        <v>838</v>
      </c>
      <c r="F430" s="55" t="s">
        <v>77</v>
      </c>
      <c r="G430" s="33">
        <v>650000</v>
      </c>
      <c r="H430" s="42">
        <v>43252</v>
      </c>
      <c r="I430" s="42">
        <v>43373</v>
      </c>
      <c r="J430" s="48">
        <v>1</v>
      </c>
      <c r="K430" s="37">
        <v>397366.58</v>
      </c>
      <c r="M430" s="38" t="s">
        <v>103</v>
      </c>
      <c r="N430" s="14"/>
    </row>
    <row r="431" spans="2:14" s="43" customFormat="1" ht="24">
      <c r="B431" s="24">
        <v>38</v>
      </c>
      <c r="C431" s="43" t="s">
        <v>667</v>
      </c>
      <c r="D431" s="31">
        <v>2018</v>
      </c>
      <c r="E431" s="131" t="s">
        <v>34</v>
      </c>
      <c r="F431" s="56" t="s">
        <v>172</v>
      </c>
      <c r="G431" s="45">
        <v>578571.43000000005</v>
      </c>
      <c r="H431" s="42">
        <v>43267</v>
      </c>
      <c r="I431" s="34"/>
      <c r="J431" s="46">
        <v>0.85</v>
      </c>
      <c r="K431" s="37">
        <v>426881.04</v>
      </c>
      <c r="M431" s="47" t="s">
        <v>811</v>
      </c>
      <c r="N431" s="14"/>
    </row>
    <row r="432" spans="2:14" s="30" customFormat="1" ht="24">
      <c r="B432" s="18">
        <v>39</v>
      </c>
      <c r="C432" s="30" t="s">
        <v>668</v>
      </c>
      <c r="D432" s="31">
        <v>2018</v>
      </c>
      <c r="E432" s="145" t="s">
        <v>35</v>
      </c>
      <c r="F432" s="55" t="s">
        <v>91</v>
      </c>
      <c r="G432" s="33">
        <v>1078571.43</v>
      </c>
      <c r="H432" s="34"/>
      <c r="I432" s="34"/>
      <c r="J432" s="36"/>
      <c r="K432" s="37">
        <v>287139.05</v>
      </c>
      <c r="M432" s="38" t="s">
        <v>926</v>
      </c>
      <c r="N432" s="14"/>
    </row>
    <row r="433" spans="2:14" s="30" customFormat="1" ht="12" customHeight="1">
      <c r="B433" s="24">
        <v>40</v>
      </c>
      <c r="D433" s="31">
        <v>2018</v>
      </c>
      <c r="E433" s="145" t="s">
        <v>839</v>
      </c>
      <c r="F433" s="54" t="s">
        <v>108</v>
      </c>
      <c r="G433" s="33"/>
      <c r="H433" s="34"/>
      <c r="I433" s="35"/>
      <c r="J433" s="36"/>
      <c r="K433" s="37"/>
      <c r="M433" s="38"/>
      <c r="N433" s="14"/>
    </row>
    <row r="434" spans="2:14" s="30" customFormat="1" ht="36" customHeight="1">
      <c r="B434" s="18">
        <v>41</v>
      </c>
      <c r="C434" s="30" t="s">
        <v>669</v>
      </c>
      <c r="D434" s="31">
        <v>2018</v>
      </c>
      <c r="E434" s="145" t="s">
        <v>36</v>
      </c>
      <c r="F434" s="54" t="s">
        <v>983</v>
      </c>
      <c r="G434" s="33">
        <v>800000</v>
      </c>
      <c r="H434" s="34"/>
      <c r="I434" s="34"/>
      <c r="J434" s="36"/>
      <c r="K434" s="37">
        <v>127311.89</v>
      </c>
      <c r="M434" s="38" t="s">
        <v>927</v>
      </c>
      <c r="N434" s="14"/>
    </row>
    <row r="435" spans="2:14" s="30" customFormat="1" ht="36" customHeight="1">
      <c r="B435" s="24">
        <v>42</v>
      </c>
      <c r="C435" s="30" t="s">
        <v>670</v>
      </c>
      <c r="D435" s="31">
        <v>2018</v>
      </c>
      <c r="E435" s="145" t="s">
        <v>37</v>
      </c>
      <c r="F435" s="54" t="s">
        <v>320</v>
      </c>
      <c r="G435" s="33">
        <v>800000</v>
      </c>
      <c r="H435" s="34"/>
      <c r="I435" s="34"/>
      <c r="J435" s="36"/>
      <c r="K435" s="37">
        <v>189891.39</v>
      </c>
      <c r="M435" s="38" t="s">
        <v>928</v>
      </c>
      <c r="N435" s="14"/>
    </row>
    <row r="436" spans="2:14" s="30" customFormat="1" ht="36" customHeight="1">
      <c r="B436" s="18">
        <v>43</v>
      </c>
      <c r="C436" s="30" t="s">
        <v>671</v>
      </c>
      <c r="D436" s="31">
        <v>2018</v>
      </c>
      <c r="E436" s="145" t="s">
        <v>38</v>
      </c>
      <c r="F436" s="54" t="s">
        <v>113</v>
      </c>
      <c r="G436" s="33">
        <v>800000</v>
      </c>
      <c r="H436" s="34"/>
      <c r="I436" s="34"/>
      <c r="J436" s="36"/>
      <c r="K436" s="37">
        <v>173990.61</v>
      </c>
      <c r="M436" s="38" t="s">
        <v>929</v>
      </c>
      <c r="N436" s="14"/>
    </row>
    <row r="437" spans="2:14" s="30" customFormat="1" ht="24" customHeight="1">
      <c r="B437" s="24">
        <v>44</v>
      </c>
      <c r="C437" s="30" t="s">
        <v>672</v>
      </c>
      <c r="D437" s="31">
        <v>2018</v>
      </c>
      <c r="E437" s="145" t="s">
        <v>39</v>
      </c>
      <c r="F437" s="55" t="s">
        <v>320</v>
      </c>
      <c r="G437" s="33">
        <v>915000</v>
      </c>
      <c r="H437" s="34"/>
      <c r="I437" s="34"/>
      <c r="J437" s="36"/>
      <c r="K437" s="37">
        <v>263178.2</v>
      </c>
      <c r="M437" s="38" t="s">
        <v>930</v>
      </c>
      <c r="N437" s="14"/>
    </row>
    <row r="438" spans="2:14" s="30" customFormat="1" ht="24" customHeight="1">
      <c r="B438" s="18">
        <v>45</v>
      </c>
      <c r="C438" s="30" t="s">
        <v>673</v>
      </c>
      <c r="D438" s="31">
        <v>2018</v>
      </c>
      <c r="E438" s="145" t="s">
        <v>40</v>
      </c>
      <c r="F438" s="55" t="s">
        <v>168</v>
      </c>
      <c r="G438" s="33">
        <v>500000</v>
      </c>
      <c r="H438" s="34"/>
      <c r="I438" s="34"/>
      <c r="J438" s="36"/>
      <c r="K438" s="64">
        <f>50304+86220.8</f>
        <v>136524.79999999999</v>
      </c>
      <c r="M438" s="38" t="s">
        <v>931</v>
      </c>
      <c r="N438" s="14"/>
    </row>
    <row r="439" spans="2:14" s="30" customFormat="1" ht="24">
      <c r="B439" s="24">
        <v>46</v>
      </c>
      <c r="C439" s="30" t="s">
        <v>674</v>
      </c>
      <c r="D439" s="31">
        <v>2018</v>
      </c>
      <c r="E439" s="145" t="s">
        <v>41</v>
      </c>
      <c r="F439" s="55" t="s">
        <v>98</v>
      </c>
      <c r="G439" s="33">
        <v>1000000</v>
      </c>
      <c r="H439" s="34"/>
      <c r="I439" s="34"/>
      <c r="J439" s="36"/>
      <c r="K439" s="37">
        <v>327600</v>
      </c>
      <c r="M439" s="38" t="s">
        <v>932</v>
      </c>
      <c r="N439" s="14"/>
    </row>
    <row r="440" spans="2:14" s="30" customFormat="1" ht="36">
      <c r="B440" s="18">
        <v>47</v>
      </c>
      <c r="C440" s="30" t="s">
        <v>675</v>
      </c>
      <c r="D440" s="31">
        <v>2018</v>
      </c>
      <c r="E440" s="145" t="s">
        <v>42</v>
      </c>
      <c r="F440" s="55" t="s">
        <v>129</v>
      </c>
      <c r="G440" s="33">
        <v>500000</v>
      </c>
      <c r="H440" s="34"/>
      <c r="I440" s="34"/>
      <c r="J440" s="36"/>
      <c r="K440" s="37">
        <v>127121.21</v>
      </c>
      <c r="M440" s="38" t="s">
        <v>933</v>
      </c>
      <c r="N440" s="14"/>
    </row>
    <row r="441" spans="2:14" s="30" customFormat="1" ht="24">
      <c r="B441" s="24">
        <v>48</v>
      </c>
      <c r="C441" s="30" t="s">
        <v>676</v>
      </c>
      <c r="D441" s="31">
        <v>2018</v>
      </c>
      <c r="E441" s="145" t="s">
        <v>43</v>
      </c>
      <c r="F441" s="55" t="s">
        <v>129</v>
      </c>
      <c r="G441" s="33">
        <v>500000</v>
      </c>
      <c r="H441" s="34"/>
      <c r="I441" s="34"/>
      <c r="J441" s="36"/>
      <c r="K441" s="37">
        <v>0</v>
      </c>
      <c r="M441" s="38" t="s">
        <v>812</v>
      </c>
      <c r="N441" s="14"/>
    </row>
    <row r="442" spans="2:14" s="30" customFormat="1" ht="14.25" customHeight="1">
      <c r="B442" s="18">
        <v>49</v>
      </c>
      <c r="D442" s="31">
        <v>2018</v>
      </c>
      <c r="E442" s="147" t="s">
        <v>846</v>
      </c>
      <c r="F442" s="54" t="s">
        <v>108</v>
      </c>
      <c r="G442" s="33"/>
      <c r="H442" s="34"/>
      <c r="I442" s="35"/>
      <c r="J442" s="36"/>
      <c r="K442" s="37"/>
      <c r="M442" s="38"/>
      <c r="N442" s="14"/>
    </row>
    <row r="443" spans="2:14" s="30" customFormat="1">
      <c r="B443" s="24">
        <v>50</v>
      </c>
      <c r="C443" s="30" t="s">
        <v>677</v>
      </c>
      <c r="D443" s="31">
        <v>2018</v>
      </c>
      <c r="E443" s="145" t="s">
        <v>44</v>
      </c>
      <c r="F443" s="54" t="s">
        <v>98</v>
      </c>
      <c r="G443" s="33">
        <v>5000000</v>
      </c>
      <c r="H443" s="34"/>
      <c r="I443" s="34"/>
      <c r="J443" s="36"/>
      <c r="K443" s="37">
        <v>20850.189999999999</v>
      </c>
      <c r="M443" s="38" t="s">
        <v>812</v>
      </c>
      <c r="N443" s="14"/>
    </row>
    <row r="444" spans="2:14" s="43" customFormat="1">
      <c r="B444" s="18">
        <v>51</v>
      </c>
      <c r="C444" s="43" t="s">
        <v>678</v>
      </c>
      <c r="D444" s="31">
        <v>2018</v>
      </c>
      <c r="E444" s="131" t="s">
        <v>45</v>
      </c>
      <c r="F444" s="57" t="s">
        <v>115</v>
      </c>
      <c r="G444" s="45">
        <v>5000000</v>
      </c>
      <c r="H444" s="42">
        <v>43272</v>
      </c>
      <c r="I444" s="34"/>
      <c r="J444" s="36">
        <v>0.55000000000000004</v>
      </c>
      <c r="K444" s="37">
        <v>2197139.64</v>
      </c>
      <c r="M444" s="47" t="s">
        <v>811</v>
      </c>
      <c r="N444" s="14"/>
    </row>
    <row r="445" spans="2:14" s="30" customFormat="1" ht="24">
      <c r="B445" s="24">
        <v>52</v>
      </c>
      <c r="C445" s="30" t="s">
        <v>679</v>
      </c>
      <c r="D445" s="31">
        <v>2018</v>
      </c>
      <c r="E445" s="145" t="s">
        <v>46</v>
      </c>
      <c r="F445" s="55" t="s">
        <v>81</v>
      </c>
      <c r="G445" s="33">
        <v>578571.43000000005</v>
      </c>
      <c r="H445" s="34"/>
      <c r="I445" s="34"/>
      <c r="J445" s="36"/>
      <c r="K445" s="37">
        <v>271305.65000000002</v>
      </c>
      <c r="M445" s="38" t="s">
        <v>934</v>
      </c>
      <c r="N445" s="14"/>
    </row>
    <row r="446" spans="2:14" s="30" customFormat="1" ht="24">
      <c r="B446" s="18">
        <v>53</v>
      </c>
      <c r="C446" s="43">
        <v>0</v>
      </c>
      <c r="D446" s="31">
        <v>2018</v>
      </c>
      <c r="E446" s="145" t="s">
        <v>840</v>
      </c>
      <c r="F446" s="55" t="s">
        <v>115</v>
      </c>
      <c r="G446" s="33">
        <v>1000000</v>
      </c>
      <c r="H446" s="34"/>
      <c r="I446" s="34"/>
      <c r="J446" s="36"/>
      <c r="K446" s="37">
        <v>0</v>
      </c>
      <c r="M446" s="38" t="s">
        <v>812</v>
      </c>
      <c r="N446" s="14"/>
    </row>
    <row r="447" spans="2:14" s="30" customFormat="1" ht="24">
      <c r="B447" s="24">
        <v>54</v>
      </c>
      <c r="C447" s="43" t="s">
        <v>853</v>
      </c>
      <c r="D447" s="31">
        <v>2018</v>
      </c>
      <c r="E447" s="145" t="s">
        <v>47</v>
      </c>
      <c r="F447" s="55" t="s">
        <v>81</v>
      </c>
      <c r="G447" s="33">
        <v>500000</v>
      </c>
      <c r="H447" s="34"/>
      <c r="I447" s="34"/>
      <c r="J447" s="36"/>
      <c r="K447" s="37">
        <v>110023.07</v>
      </c>
      <c r="M447" s="38" t="s">
        <v>935</v>
      </c>
      <c r="N447" s="14"/>
    </row>
    <row r="448" spans="2:14" s="30" customFormat="1" ht="24">
      <c r="B448" s="18">
        <v>55</v>
      </c>
      <c r="C448" s="43">
        <v>0</v>
      </c>
      <c r="D448" s="31">
        <v>2018</v>
      </c>
      <c r="E448" s="145" t="s">
        <v>48</v>
      </c>
      <c r="F448" s="54" t="s">
        <v>108</v>
      </c>
      <c r="G448" s="33">
        <v>1000000</v>
      </c>
      <c r="H448" s="34"/>
      <c r="I448" s="34"/>
      <c r="J448" s="36"/>
      <c r="K448" s="37">
        <v>0</v>
      </c>
      <c r="M448" s="38" t="s">
        <v>812</v>
      </c>
      <c r="N448" s="14"/>
    </row>
    <row r="449" spans="2:14" s="47" customFormat="1" ht="24">
      <c r="B449" s="24">
        <v>56</v>
      </c>
      <c r="C449" s="47" t="s">
        <v>856</v>
      </c>
      <c r="D449" s="10">
        <v>2018</v>
      </c>
      <c r="E449" s="131" t="s">
        <v>49</v>
      </c>
      <c r="F449" s="41" t="s">
        <v>304</v>
      </c>
      <c r="G449" s="58">
        <v>500000</v>
      </c>
      <c r="H449" s="59">
        <v>43389</v>
      </c>
      <c r="I449" s="60"/>
      <c r="J449" s="61">
        <v>0.5</v>
      </c>
      <c r="K449" s="62">
        <v>197427.01</v>
      </c>
      <c r="M449" s="47" t="s">
        <v>811</v>
      </c>
      <c r="N449" s="7"/>
    </row>
    <row r="450" spans="2:14" s="30" customFormat="1" ht="24">
      <c r="B450" s="18">
        <v>57</v>
      </c>
      <c r="D450" s="31">
        <v>2018</v>
      </c>
      <c r="E450" s="145" t="s">
        <v>841</v>
      </c>
      <c r="F450" s="40"/>
      <c r="G450" s="33"/>
      <c r="H450" s="34"/>
      <c r="I450" s="35"/>
      <c r="J450" s="36"/>
      <c r="K450" s="37"/>
      <c r="M450" s="38"/>
      <c r="N450" s="14"/>
    </row>
    <row r="451" spans="2:14" s="30" customFormat="1">
      <c r="B451" s="24">
        <v>58</v>
      </c>
      <c r="C451" s="30" t="s">
        <v>680</v>
      </c>
      <c r="D451" s="31">
        <v>2018</v>
      </c>
      <c r="E451" s="145" t="s">
        <v>50</v>
      </c>
      <c r="F451" s="54" t="s">
        <v>80</v>
      </c>
      <c r="G451" s="33">
        <v>250000</v>
      </c>
      <c r="H451" s="42">
        <v>43374</v>
      </c>
      <c r="I451" s="42">
        <v>43434</v>
      </c>
      <c r="J451" s="36">
        <v>1</v>
      </c>
      <c r="K451" s="37">
        <v>153081.97</v>
      </c>
      <c r="M451" s="38" t="s">
        <v>103</v>
      </c>
      <c r="N451" s="14"/>
    </row>
    <row r="452" spans="2:14" s="43" customFormat="1">
      <c r="B452" s="18">
        <v>59</v>
      </c>
      <c r="C452" s="43" t="s">
        <v>681</v>
      </c>
      <c r="D452" s="31">
        <v>2018</v>
      </c>
      <c r="E452" s="131" t="s">
        <v>51</v>
      </c>
      <c r="F452" s="57" t="s">
        <v>129</v>
      </c>
      <c r="G452" s="45">
        <v>250000</v>
      </c>
      <c r="H452" s="42">
        <v>43389</v>
      </c>
      <c r="I452" s="42">
        <v>43524</v>
      </c>
      <c r="J452" s="36">
        <v>0.9</v>
      </c>
      <c r="K452" s="37">
        <v>70503.11</v>
      </c>
      <c r="M452" s="47" t="s">
        <v>811</v>
      </c>
      <c r="N452" s="14"/>
    </row>
    <row r="453" spans="2:14" s="30" customFormat="1" ht="24">
      <c r="B453" s="24">
        <v>60</v>
      </c>
      <c r="C453" s="30" t="s">
        <v>682</v>
      </c>
      <c r="D453" s="31">
        <v>2018</v>
      </c>
      <c r="E453" s="145" t="s">
        <v>52</v>
      </c>
      <c r="F453" s="54" t="s">
        <v>138</v>
      </c>
      <c r="G453" s="33">
        <v>250000</v>
      </c>
      <c r="H453" s="42">
        <v>43389</v>
      </c>
      <c r="I453" s="42">
        <v>43190</v>
      </c>
      <c r="J453" s="36">
        <v>0.9</v>
      </c>
      <c r="K453" s="37">
        <v>108874.5</v>
      </c>
      <c r="M453" s="38" t="s">
        <v>936</v>
      </c>
      <c r="N453" s="14"/>
    </row>
    <row r="454" spans="2:14" s="30" customFormat="1" ht="36">
      <c r="B454" s="18">
        <v>61</v>
      </c>
      <c r="C454" s="30" t="s">
        <v>683</v>
      </c>
      <c r="D454" s="31">
        <v>2018</v>
      </c>
      <c r="E454" s="145" t="s">
        <v>53</v>
      </c>
      <c r="F454" s="54" t="s">
        <v>147</v>
      </c>
      <c r="G454" s="33">
        <v>250000</v>
      </c>
      <c r="H454" s="34"/>
      <c r="I454" s="34"/>
      <c r="J454" s="36"/>
      <c r="K454" s="37">
        <v>42251.8</v>
      </c>
      <c r="M454" s="38" t="s">
        <v>937</v>
      </c>
      <c r="N454" s="14"/>
    </row>
    <row r="455" spans="2:14" s="30" customFormat="1" ht="24">
      <c r="B455" s="24">
        <v>62</v>
      </c>
      <c r="C455" s="30" t="s">
        <v>684</v>
      </c>
      <c r="D455" s="31">
        <v>2018</v>
      </c>
      <c r="E455" s="145" t="s">
        <v>54</v>
      </c>
      <c r="F455" s="54" t="s">
        <v>300</v>
      </c>
      <c r="G455" s="33">
        <v>250000</v>
      </c>
      <c r="H455" s="34"/>
      <c r="I455" s="34"/>
      <c r="J455" s="36"/>
      <c r="K455" s="37">
        <v>104730.6</v>
      </c>
      <c r="M455" s="38" t="s">
        <v>938</v>
      </c>
      <c r="N455" s="14"/>
    </row>
    <row r="456" spans="2:14" s="43" customFormat="1" ht="24">
      <c r="B456" s="18">
        <v>63</v>
      </c>
      <c r="C456" s="43" t="s">
        <v>685</v>
      </c>
      <c r="D456" s="31">
        <v>2018</v>
      </c>
      <c r="E456" s="131" t="s">
        <v>55</v>
      </c>
      <c r="F456" s="57" t="s">
        <v>113</v>
      </c>
      <c r="G456" s="45">
        <v>678571.43</v>
      </c>
      <c r="H456" s="42">
        <v>43191</v>
      </c>
      <c r="I456" s="42">
        <v>43496</v>
      </c>
      <c r="J456" s="46">
        <v>0.98499999999999999</v>
      </c>
      <c r="K456" s="37">
        <v>464269.57</v>
      </c>
      <c r="M456" s="47" t="s">
        <v>811</v>
      </c>
      <c r="N456" s="14"/>
    </row>
    <row r="457" spans="2:14" s="30" customFormat="1" ht="24">
      <c r="B457" s="24">
        <v>64</v>
      </c>
      <c r="C457" s="30" t="s">
        <v>686</v>
      </c>
      <c r="D457" s="31">
        <v>2018</v>
      </c>
      <c r="E457" s="145" t="s">
        <v>56</v>
      </c>
      <c r="F457" s="54" t="s">
        <v>171</v>
      </c>
      <c r="G457" s="33">
        <v>1000000</v>
      </c>
      <c r="H457" s="34"/>
      <c r="I457" s="34"/>
      <c r="J457" s="36"/>
      <c r="K457" s="37">
        <v>0</v>
      </c>
      <c r="M457" s="38" t="s">
        <v>812</v>
      </c>
      <c r="N457" s="14"/>
    </row>
    <row r="458" spans="2:14" s="30" customFormat="1" ht="24">
      <c r="B458" s="18">
        <v>65</v>
      </c>
      <c r="C458" s="30" t="s">
        <v>687</v>
      </c>
      <c r="D458" s="31">
        <v>2018</v>
      </c>
      <c r="E458" s="145" t="s">
        <v>57</v>
      </c>
      <c r="F458" s="54" t="s">
        <v>201</v>
      </c>
      <c r="G458" s="33">
        <v>1678571.43</v>
      </c>
      <c r="H458" s="34"/>
      <c r="I458" s="34"/>
      <c r="J458" s="36"/>
      <c r="K458" s="37">
        <v>0</v>
      </c>
      <c r="M458" s="38" t="s">
        <v>812</v>
      </c>
      <c r="N458" s="14"/>
    </row>
    <row r="459" spans="2:14" s="30" customFormat="1" ht="24">
      <c r="B459" s="24">
        <v>66</v>
      </c>
      <c r="C459" s="30" t="s">
        <v>688</v>
      </c>
      <c r="D459" s="31">
        <v>2018</v>
      </c>
      <c r="E459" s="145" t="s">
        <v>58</v>
      </c>
      <c r="F459" s="54" t="s">
        <v>138</v>
      </c>
      <c r="G459" s="33">
        <v>1300000</v>
      </c>
      <c r="H459" s="34"/>
      <c r="I459" s="34"/>
      <c r="J459" s="36"/>
      <c r="K459" s="37">
        <v>0</v>
      </c>
      <c r="M459" s="38" t="s">
        <v>812</v>
      </c>
      <c r="N459" s="14"/>
    </row>
    <row r="460" spans="2:14" s="30" customFormat="1" ht="24">
      <c r="B460" s="18">
        <v>67</v>
      </c>
      <c r="C460" s="30" t="s">
        <v>689</v>
      </c>
      <c r="D460" s="31">
        <v>2018</v>
      </c>
      <c r="E460" s="145" t="s">
        <v>842</v>
      </c>
      <c r="F460" s="54" t="s">
        <v>300</v>
      </c>
      <c r="G460" s="33">
        <v>778571.43</v>
      </c>
      <c r="H460" s="34"/>
      <c r="I460" s="34"/>
      <c r="J460" s="36"/>
      <c r="K460" s="37">
        <v>0</v>
      </c>
      <c r="M460" s="38" t="s">
        <v>814</v>
      </c>
      <c r="N460" s="14"/>
    </row>
    <row r="461" spans="2:14" s="30" customFormat="1" ht="24">
      <c r="B461" s="24">
        <v>68</v>
      </c>
      <c r="C461" s="30" t="s">
        <v>690</v>
      </c>
      <c r="D461" s="31">
        <v>2018</v>
      </c>
      <c r="E461" s="145" t="s">
        <v>59</v>
      </c>
      <c r="F461" s="54" t="s">
        <v>77</v>
      </c>
      <c r="G461" s="33">
        <v>1000000</v>
      </c>
      <c r="H461" s="34"/>
      <c r="I461" s="34"/>
      <c r="J461" s="36"/>
      <c r="K461" s="37">
        <v>0</v>
      </c>
      <c r="M461" s="38" t="s">
        <v>812</v>
      </c>
      <c r="N461" s="14"/>
    </row>
    <row r="462" spans="2:14" s="43" customFormat="1" ht="24">
      <c r="B462" s="18">
        <v>69</v>
      </c>
      <c r="C462" s="43" t="s">
        <v>691</v>
      </c>
      <c r="D462" s="31">
        <v>2018</v>
      </c>
      <c r="E462" s="131" t="s">
        <v>60</v>
      </c>
      <c r="F462" s="56" t="s">
        <v>984</v>
      </c>
      <c r="G462" s="45">
        <v>600000</v>
      </c>
      <c r="H462" s="42">
        <v>43282</v>
      </c>
      <c r="I462" s="42">
        <v>43465</v>
      </c>
      <c r="J462" s="36">
        <v>1</v>
      </c>
      <c r="K462" s="37">
        <v>489270.51</v>
      </c>
      <c r="M462" s="47" t="s">
        <v>103</v>
      </c>
      <c r="N462" s="14"/>
    </row>
    <row r="463" spans="2:14" s="30" customFormat="1" ht="24">
      <c r="B463" s="24">
        <v>70</v>
      </c>
      <c r="C463" s="43" t="s">
        <v>857</v>
      </c>
      <c r="D463" s="31">
        <v>2018</v>
      </c>
      <c r="E463" s="145" t="s">
        <v>61</v>
      </c>
      <c r="F463" s="54" t="s">
        <v>172</v>
      </c>
      <c r="G463" s="33">
        <v>1000000</v>
      </c>
      <c r="H463" s="34"/>
      <c r="I463" s="34"/>
      <c r="J463" s="36"/>
      <c r="K463" s="37">
        <v>0</v>
      </c>
      <c r="M463" s="38" t="s">
        <v>812</v>
      </c>
      <c r="N463" s="14"/>
    </row>
    <row r="464" spans="2:14" s="30" customFormat="1" ht="27" customHeight="1">
      <c r="B464" s="18">
        <v>71</v>
      </c>
      <c r="C464" s="30" t="s">
        <v>692</v>
      </c>
      <c r="D464" s="31">
        <v>2018</v>
      </c>
      <c r="E464" s="145" t="s">
        <v>843</v>
      </c>
      <c r="F464" s="54" t="s">
        <v>307</v>
      </c>
      <c r="G464" s="33">
        <v>100000</v>
      </c>
      <c r="H464" s="42">
        <v>43282</v>
      </c>
      <c r="I464" s="42">
        <v>43343</v>
      </c>
      <c r="J464" s="36">
        <v>1</v>
      </c>
      <c r="K464" s="37">
        <v>73114.460000000006</v>
      </c>
      <c r="M464" s="38" t="s">
        <v>103</v>
      </c>
      <c r="N464" s="14"/>
    </row>
    <row r="465" spans="2:14" s="30" customFormat="1" ht="24">
      <c r="B465" s="24">
        <v>72</v>
      </c>
      <c r="C465" s="30" t="s">
        <v>693</v>
      </c>
      <c r="D465" s="31">
        <v>2018</v>
      </c>
      <c r="E465" s="145" t="s">
        <v>62</v>
      </c>
      <c r="F465" s="54" t="s">
        <v>253</v>
      </c>
      <c r="G465" s="33">
        <v>1078571.43</v>
      </c>
      <c r="H465" s="34"/>
      <c r="I465" s="34"/>
      <c r="J465" s="36"/>
      <c r="K465" s="37">
        <v>0</v>
      </c>
      <c r="M465" s="38" t="s">
        <v>812</v>
      </c>
      <c r="N465" s="14"/>
    </row>
    <row r="466" spans="2:14" s="30" customFormat="1" ht="24">
      <c r="B466" s="18">
        <v>73</v>
      </c>
      <c r="C466" s="30" t="s">
        <v>694</v>
      </c>
      <c r="D466" s="31">
        <v>2018</v>
      </c>
      <c r="E466" s="145" t="s">
        <v>63</v>
      </c>
      <c r="F466" s="54" t="s">
        <v>93</v>
      </c>
      <c r="G466" s="33">
        <v>600000</v>
      </c>
      <c r="H466" s="34"/>
      <c r="I466" s="34"/>
      <c r="J466" s="36"/>
      <c r="K466" s="37">
        <v>0</v>
      </c>
      <c r="M466" s="38" t="s">
        <v>812</v>
      </c>
      <c r="N466" s="14"/>
    </row>
    <row r="467" spans="2:14" s="30" customFormat="1">
      <c r="B467" s="24">
        <v>74</v>
      </c>
      <c r="C467" s="30" t="s">
        <v>695</v>
      </c>
      <c r="D467" s="31">
        <v>2018</v>
      </c>
      <c r="E467" s="145" t="s">
        <v>64</v>
      </c>
      <c r="F467" s="54" t="s">
        <v>93</v>
      </c>
      <c r="G467" s="33">
        <v>578571.43000000005</v>
      </c>
      <c r="H467" s="34"/>
      <c r="I467" s="34"/>
      <c r="J467" s="36"/>
      <c r="K467" s="37">
        <v>0</v>
      </c>
      <c r="M467" s="38" t="s">
        <v>812</v>
      </c>
      <c r="N467" s="14"/>
    </row>
    <row r="468" spans="2:14" s="30" customFormat="1">
      <c r="B468" s="18">
        <v>75</v>
      </c>
      <c r="C468" s="30" t="s">
        <v>696</v>
      </c>
      <c r="D468" s="31">
        <v>2018</v>
      </c>
      <c r="E468" s="145" t="s">
        <v>65</v>
      </c>
      <c r="F468" s="54" t="s">
        <v>340</v>
      </c>
      <c r="G468" s="33">
        <v>2278571.4300000002</v>
      </c>
      <c r="H468" s="34"/>
      <c r="I468" s="34"/>
      <c r="J468" s="36"/>
      <c r="K468" s="37">
        <v>0</v>
      </c>
      <c r="M468" s="38" t="s">
        <v>812</v>
      </c>
      <c r="N468" s="14"/>
    </row>
    <row r="469" spans="2:14" s="30" customFormat="1" ht="36.75" customHeight="1">
      <c r="B469" s="24">
        <v>76</v>
      </c>
      <c r="C469" s="30" t="s">
        <v>697</v>
      </c>
      <c r="D469" s="31">
        <v>2018</v>
      </c>
      <c r="E469" s="145" t="s">
        <v>66</v>
      </c>
      <c r="F469" s="54" t="s">
        <v>93</v>
      </c>
      <c r="G469" s="33">
        <v>2500000</v>
      </c>
      <c r="H469" s="34"/>
      <c r="I469" s="34"/>
      <c r="J469" s="36"/>
      <c r="K469" s="37">
        <v>999685.45</v>
      </c>
      <c r="M469" s="38" t="s">
        <v>939</v>
      </c>
      <c r="N469" s="14"/>
    </row>
    <row r="470" spans="2:14" s="30" customFormat="1">
      <c r="B470" s="18">
        <v>77</v>
      </c>
      <c r="C470" s="30" t="s">
        <v>698</v>
      </c>
      <c r="D470" s="31">
        <v>2018</v>
      </c>
      <c r="E470" s="145" t="s">
        <v>67</v>
      </c>
      <c r="F470" s="54" t="s">
        <v>112</v>
      </c>
      <c r="G470" s="33">
        <v>2078571.43</v>
      </c>
      <c r="H470" s="34"/>
      <c r="I470" s="34"/>
      <c r="J470" s="36"/>
      <c r="K470" s="37">
        <v>0</v>
      </c>
      <c r="M470" s="38" t="s">
        <v>812</v>
      </c>
      <c r="N470" s="14"/>
    </row>
    <row r="471" spans="2:14" s="30" customFormat="1" ht="24">
      <c r="B471" s="24">
        <v>78</v>
      </c>
      <c r="C471" s="30" t="s">
        <v>699</v>
      </c>
      <c r="D471" s="31">
        <v>2018</v>
      </c>
      <c r="E471" s="145" t="s">
        <v>844</v>
      </c>
      <c r="F471" s="54" t="s">
        <v>172</v>
      </c>
      <c r="G471" s="33">
        <v>520000</v>
      </c>
      <c r="H471" s="34"/>
      <c r="I471" s="34"/>
      <c r="J471" s="36"/>
      <c r="K471" s="37">
        <v>110457.7</v>
      </c>
      <c r="M471" s="63" t="s">
        <v>940</v>
      </c>
      <c r="N471" s="14"/>
    </row>
    <row r="472" spans="2:14" s="30" customFormat="1" ht="24">
      <c r="B472" s="18">
        <v>79</v>
      </c>
      <c r="C472" s="30" t="s">
        <v>700</v>
      </c>
      <c r="D472" s="31">
        <v>2018</v>
      </c>
      <c r="E472" s="145" t="s">
        <v>845</v>
      </c>
      <c r="F472" s="54" t="s">
        <v>147</v>
      </c>
      <c r="G472" s="33">
        <v>290000</v>
      </c>
      <c r="H472" s="34"/>
      <c r="I472" s="34"/>
      <c r="J472" s="36"/>
      <c r="K472" s="37">
        <v>18457.71</v>
      </c>
      <c r="M472" s="38" t="s">
        <v>941</v>
      </c>
      <c r="N472" s="14"/>
    </row>
    <row r="473" spans="2:14" s="30" customFormat="1" ht="24">
      <c r="B473" s="24">
        <v>80</v>
      </c>
      <c r="C473" s="30" t="s">
        <v>701</v>
      </c>
      <c r="D473" s="31">
        <v>2018</v>
      </c>
      <c r="E473" s="145" t="s">
        <v>68</v>
      </c>
      <c r="F473" s="54" t="s">
        <v>147</v>
      </c>
      <c r="G473" s="33">
        <v>600000</v>
      </c>
      <c r="H473" s="34"/>
      <c r="I473" s="34"/>
      <c r="J473" s="36"/>
      <c r="K473" s="37">
        <v>0</v>
      </c>
      <c r="M473" s="38" t="s">
        <v>812</v>
      </c>
      <c r="N473" s="14"/>
    </row>
    <row r="474" spans="2:14" s="30" customFormat="1">
      <c r="B474" s="18">
        <v>81</v>
      </c>
      <c r="C474" s="43" t="s">
        <v>78</v>
      </c>
      <c r="D474" s="31">
        <v>2018</v>
      </c>
      <c r="E474" s="145" t="s">
        <v>69</v>
      </c>
      <c r="F474" s="54" t="s">
        <v>108</v>
      </c>
      <c r="G474" s="33">
        <v>1600000</v>
      </c>
      <c r="H474" s="34"/>
      <c r="I474" s="34"/>
      <c r="J474" s="36"/>
      <c r="K474" s="37">
        <v>0</v>
      </c>
      <c r="M474" s="38"/>
      <c r="N474" s="14"/>
    </row>
    <row r="475" spans="2:14" s="30" customFormat="1">
      <c r="B475" s="24">
        <v>82</v>
      </c>
      <c r="C475" s="43"/>
      <c r="D475" s="31">
        <v>2018</v>
      </c>
      <c r="E475" s="145" t="s">
        <v>70</v>
      </c>
      <c r="F475" s="54" t="s">
        <v>129</v>
      </c>
      <c r="G475" s="33">
        <v>1678571.43</v>
      </c>
      <c r="H475" s="34"/>
      <c r="I475" s="34"/>
      <c r="J475" s="36"/>
      <c r="K475" s="37">
        <v>0</v>
      </c>
      <c r="M475" s="38"/>
      <c r="N475" s="14"/>
    </row>
    <row r="476" spans="2:14" s="30" customFormat="1">
      <c r="B476" s="18">
        <v>83</v>
      </c>
      <c r="C476" s="43"/>
      <c r="D476" s="31">
        <v>2018</v>
      </c>
      <c r="E476" s="145" t="s">
        <v>71</v>
      </c>
      <c r="F476" s="54" t="s">
        <v>108</v>
      </c>
      <c r="G476" s="33">
        <v>1500000</v>
      </c>
      <c r="H476" s="34"/>
      <c r="I476" s="34"/>
      <c r="J476" s="36"/>
      <c r="K476" s="37">
        <v>0</v>
      </c>
      <c r="M476" s="38"/>
      <c r="N476" s="14"/>
    </row>
    <row r="477" spans="2:14" s="30" customFormat="1" ht="24">
      <c r="B477" s="24">
        <v>84</v>
      </c>
      <c r="C477" s="43" t="s">
        <v>809</v>
      </c>
      <c r="D477" s="31">
        <v>2018</v>
      </c>
      <c r="E477" s="145" t="s">
        <v>805</v>
      </c>
      <c r="F477" s="54" t="s">
        <v>77</v>
      </c>
      <c r="G477" s="33">
        <f>8542834.63+7457165.37</f>
        <v>16000000</v>
      </c>
      <c r="H477" s="34"/>
      <c r="I477" s="34"/>
      <c r="J477" s="36">
        <v>1</v>
      </c>
      <c r="K477" s="64">
        <f>15710989</f>
        <v>15710989</v>
      </c>
      <c r="M477" s="38" t="s">
        <v>808</v>
      </c>
      <c r="N477" s="14"/>
    </row>
    <row r="478" spans="2:14" s="30" customFormat="1">
      <c r="B478" s="18">
        <v>85</v>
      </c>
      <c r="C478" s="43"/>
      <c r="D478" s="31">
        <v>2018</v>
      </c>
      <c r="E478" s="145" t="s">
        <v>806</v>
      </c>
      <c r="F478" s="54" t="s">
        <v>77</v>
      </c>
      <c r="G478" s="33">
        <v>6895568.71</v>
      </c>
      <c r="H478" s="34"/>
      <c r="I478" s="34"/>
      <c r="J478" s="36"/>
      <c r="K478" s="37">
        <v>0</v>
      </c>
      <c r="M478" s="38"/>
      <c r="N478" s="14"/>
    </row>
    <row r="479" spans="2:14" s="30" customFormat="1">
      <c r="B479" s="24">
        <v>86</v>
      </c>
      <c r="C479" s="43"/>
      <c r="D479" s="31">
        <v>2018</v>
      </c>
      <c r="E479" s="145" t="s">
        <v>807</v>
      </c>
      <c r="F479" s="54" t="s">
        <v>108</v>
      </c>
      <c r="G479" s="33">
        <v>3000000</v>
      </c>
      <c r="H479" s="42">
        <v>43388</v>
      </c>
      <c r="I479" s="42">
        <v>43555</v>
      </c>
      <c r="J479" s="36">
        <v>0.85</v>
      </c>
      <c r="K479" s="64">
        <f>1763084.7</f>
        <v>1763084.7</v>
      </c>
      <c r="M479" s="38" t="s">
        <v>811</v>
      </c>
      <c r="N479" s="14"/>
    </row>
    <row r="480" spans="2:14" s="30" customFormat="1" ht="24">
      <c r="B480" s="24"/>
      <c r="C480" s="43"/>
      <c r="D480" s="31">
        <v>2018</v>
      </c>
      <c r="E480" s="145" t="s">
        <v>919</v>
      </c>
      <c r="F480" s="54" t="s">
        <v>117</v>
      </c>
      <c r="G480" s="33">
        <v>12885436.16</v>
      </c>
      <c r="H480" s="34"/>
      <c r="I480" s="34"/>
      <c r="J480" s="36"/>
      <c r="K480" s="37"/>
      <c r="M480" s="38"/>
      <c r="N480" s="14"/>
    </row>
    <row r="481" spans="1:14">
      <c r="A481" s="97"/>
      <c r="B481" s="24">
        <v>502</v>
      </c>
      <c r="D481" s="94" t="s">
        <v>632</v>
      </c>
      <c r="F481" s="98"/>
      <c r="G481" s="99">
        <f>SUM(G66:G480)</f>
        <v>475936032.13000017</v>
      </c>
      <c r="H481" s="22"/>
      <c r="I481" s="22"/>
      <c r="J481" s="21"/>
      <c r="K481" s="99">
        <f>SUM(K66:K480)</f>
        <v>242532804.77000001</v>
      </c>
      <c r="L481" s="100"/>
      <c r="M481" s="74"/>
      <c r="N481" s="14"/>
    </row>
    <row r="482" spans="1:14" ht="12.75" thickBot="1">
      <c r="B482" s="18">
        <v>503</v>
      </c>
      <c r="D482" s="94" t="s">
        <v>633</v>
      </c>
      <c r="G482" s="101">
        <f>+G481+G56</f>
        <v>676523167.13000023</v>
      </c>
      <c r="K482" s="101">
        <f>+K481+K56</f>
        <v>282345860.96000004</v>
      </c>
      <c r="M482" s="74"/>
      <c r="N482" s="14"/>
    </row>
    <row r="483" spans="1:14" ht="12.75" thickTop="1">
      <c r="K483" s="26"/>
      <c r="N483" s="14"/>
    </row>
    <row r="484" spans="1:14">
      <c r="K484" s="26"/>
      <c r="N484" s="14"/>
    </row>
    <row r="485" spans="1:14">
      <c r="K485" s="26"/>
      <c r="N485" s="14"/>
    </row>
    <row r="486" spans="1:14">
      <c r="K486" s="26"/>
      <c r="N486" s="14"/>
    </row>
    <row r="487" spans="1:14" s="14" customFormat="1" ht="15" customHeight="1">
      <c r="D487" s="20"/>
      <c r="E487" s="148" t="s">
        <v>634</v>
      </c>
      <c r="F487" s="7"/>
      <c r="H487" s="102"/>
      <c r="I487" s="16"/>
      <c r="J487" s="103"/>
      <c r="K487" s="104" t="s">
        <v>635</v>
      </c>
      <c r="M487" s="7"/>
    </row>
    <row r="488" spans="1:14" ht="15" customHeight="1">
      <c r="A488" s="1"/>
      <c r="B488" s="1"/>
      <c r="E488" s="149" t="s">
        <v>636</v>
      </c>
      <c r="F488" s="23"/>
      <c r="K488" s="31" t="s">
        <v>637</v>
      </c>
      <c r="N488" s="14"/>
    </row>
    <row r="489" spans="1:14">
      <c r="K489" s="26"/>
      <c r="N489" s="14"/>
    </row>
    <row r="490" spans="1:14">
      <c r="K490" s="26"/>
      <c r="N490" s="14"/>
    </row>
    <row r="491" spans="1:14">
      <c r="N491" s="14"/>
    </row>
    <row r="492" spans="1:14">
      <c r="N492" s="14"/>
    </row>
    <row r="493" spans="1:14">
      <c r="N493" s="14"/>
    </row>
    <row r="494" spans="1:14">
      <c r="N494" s="14"/>
    </row>
    <row r="495" spans="1:14">
      <c r="N495" s="14"/>
    </row>
  </sheetData>
  <autoFilter ref="A7:Q482"/>
  <mergeCells count="11">
    <mergeCell ref="M6:M7"/>
    <mergeCell ref="D1:M1"/>
    <mergeCell ref="D2:M2"/>
    <mergeCell ref="D3:M3"/>
    <mergeCell ref="D4:M4"/>
    <mergeCell ref="F6:F7"/>
    <mergeCell ref="G6:G7"/>
    <mergeCell ref="H6:H7"/>
    <mergeCell ref="I6:I7"/>
    <mergeCell ref="J6:K6"/>
    <mergeCell ref="L6:L7"/>
  </mergeCells>
  <pageMargins left="0.3" right="0.3" top="0.75" bottom="0.75" header="0.3" footer="0.4"/>
  <pageSetup paperSize="9" scale="90" orientation="landscape" horizontalDpi="4294967293" verticalDpi="0" r:id="rId1"/>
  <headerFooter>
    <oddFooter>&amp;C&amp;9&amp;K002060Page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march 2019</vt:lpstr>
      <vt:lpstr>'march 2019'!Print_Titles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 DECEE  B. RIZADA</dc:creator>
  <cp:lastModifiedBy>cbnorico</cp:lastModifiedBy>
  <cp:lastPrinted>2019-01-19T06:03:43Z</cp:lastPrinted>
  <dcterms:created xsi:type="dcterms:W3CDTF">2018-07-03T07:15:35Z</dcterms:created>
  <dcterms:modified xsi:type="dcterms:W3CDTF">2019-04-22T03:43:02Z</dcterms:modified>
</cp:coreProperties>
</file>