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ILG Posting Requirements\2020\"/>
    </mc:Choice>
  </mc:AlternateContent>
  <xr:revisionPtr revIDLastSave="0" documentId="8_{86BF7D14-163A-4081-9AA7-25BE91002AB4}" xr6:coauthVersionLast="41" xr6:coauthVersionMax="41" xr10:uidLastSave="{00000000-0000-0000-0000-000000000000}"/>
  <bookViews>
    <workbookView xWindow="-120" yWindow="-120" windowWidth="20730" windowHeight="11160" tabRatio="903" firstSheet="1" activeTab="1" xr2:uid="{00000000-000D-0000-FFFF-FFFF00000000}"/>
  </bookViews>
  <sheets>
    <sheet name="sept based june orig" sheetId="14" r:id="rId1"/>
    <sheet name="DILG report final 09-30-20" sheetId="23" r:id="rId2"/>
  </sheets>
  <definedNames>
    <definedName name="_xlnm.Print_Titles" localSheetId="1">'DILG report final 09-30-20'!$1:$8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" i="23" l="1"/>
  <c r="G461" i="23"/>
  <c r="K454" i="23"/>
  <c r="K453" i="23"/>
  <c r="K447" i="23"/>
  <c r="K445" i="23"/>
  <c r="K443" i="23"/>
  <c r="K416" i="23"/>
  <c r="G416" i="23"/>
  <c r="K390" i="23"/>
  <c r="K375" i="23"/>
  <c r="K349" i="23"/>
  <c r="K343" i="23"/>
  <c r="K339" i="23"/>
  <c r="K328" i="23"/>
  <c r="K304" i="23"/>
  <c r="G300" i="23"/>
  <c r="G297" i="23"/>
  <c r="G293" i="23"/>
  <c r="G292" i="23"/>
  <c r="K290" i="23"/>
  <c r="K190" i="23"/>
  <c r="K188" i="23"/>
  <c r="K184" i="23"/>
  <c r="K167" i="23"/>
  <c r="K157" i="23"/>
  <c r="G87" i="23"/>
  <c r="G86" i="23"/>
  <c r="K72" i="23"/>
  <c r="G72" i="23"/>
  <c r="K62" i="23"/>
  <c r="G62" i="23"/>
  <c r="K26" i="23"/>
  <c r="G26" i="23"/>
  <c r="G283" i="23" l="1"/>
  <c r="K283" i="23"/>
  <c r="G440" i="23"/>
  <c r="G464" i="23" s="1"/>
  <c r="K440" i="23"/>
  <c r="K74" i="23"/>
  <c r="G74" i="23"/>
  <c r="K461" i="23"/>
  <c r="G465" i="23" l="1"/>
  <c r="K464" i="23"/>
  <c r="K465" i="23" s="1"/>
  <c r="G314" i="14"/>
  <c r="G494" i="14"/>
  <c r="K487" i="14"/>
  <c r="K486" i="14"/>
  <c r="K480" i="14"/>
  <c r="K478" i="14"/>
  <c r="K475" i="14"/>
  <c r="K447" i="14"/>
  <c r="G447" i="14"/>
  <c r="K416" i="14"/>
  <c r="K397" i="14"/>
  <c r="K370" i="14"/>
  <c r="K364" i="14"/>
  <c r="K360" i="14"/>
  <c r="K349" i="14"/>
  <c r="K325" i="14"/>
  <c r="G321" i="14"/>
  <c r="G318" i="14"/>
  <c r="G313" i="14"/>
  <c r="K311" i="14"/>
  <c r="K210" i="14"/>
  <c r="K207" i="14"/>
  <c r="K202" i="14"/>
  <c r="K183" i="14"/>
  <c r="K177" i="14"/>
  <c r="K170" i="14"/>
  <c r="K169" i="14"/>
  <c r="G87" i="14"/>
  <c r="G86" i="14"/>
  <c r="K84" i="14"/>
  <c r="K73" i="14"/>
  <c r="G73" i="14"/>
  <c r="K63" i="14"/>
  <c r="G63" i="14"/>
  <c r="K27" i="14"/>
  <c r="G27" i="14"/>
  <c r="K471" i="14" l="1"/>
  <c r="G304" i="14"/>
  <c r="K304" i="14"/>
  <c r="G471" i="14"/>
  <c r="K75" i="14"/>
  <c r="K494" i="14"/>
  <c r="G75" i="14"/>
  <c r="G496" i="14" l="1"/>
  <c r="K496" i="14"/>
  <c r="K497" i="14" s="1"/>
  <c r="G497" i="14"/>
</calcChain>
</file>

<file path=xl/sharedStrings.xml><?xml version="1.0" encoding="utf-8"?>
<sst xmlns="http://schemas.openxmlformats.org/spreadsheetml/2006/main" count="2347" uniqueCount="858">
  <si>
    <t>FDP Form 7 - 20% Component of the IRA Utilization</t>
  </si>
  <si>
    <t>20% COMPONENT OF THE IRA UTILIZATION REPORT</t>
  </si>
  <si>
    <t>CITY OF BAYAWAN</t>
  </si>
  <si>
    <t>Location</t>
  </si>
  <si>
    <t>Total Cost              (per Budget Approp)</t>
  </si>
  <si>
    <t>Target Start Date</t>
  </si>
  <si>
    <t>Target Completion Date</t>
  </si>
  <si>
    <t>Project Status</t>
  </si>
  <si>
    <t>No. of Ext., if any</t>
  </si>
  <si>
    <t>Remarks</t>
  </si>
  <si>
    <t>Project Code</t>
  </si>
  <si>
    <t>Year</t>
  </si>
  <si>
    <t>% of Completion</t>
  </si>
  <si>
    <t>Total Cost Incurred (per Acctg)</t>
  </si>
  <si>
    <t>CURRENT APPROPRIATION</t>
  </si>
  <si>
    <t>SOCIAL DEVELOPMENT</t>
  </si>
  <si>
    <t>Lot Acquisition for Dita Relocation</t>
  </si>
  <si>
    <t>Tabuan</t>
  </si>
  <si>
    <t>Construction &amp; Installation of Water Supply Systems for Barangays Malabugas, San Roque, Minaba, San Miguel and Tayawan</t>
  </si>
  <si>
    <t>Various Brgys</t>
  </si>
  <si>
    <t>10710030-002-0028</t>
  </si>
  <si>
    <t>Construction of Day Care Center, Brgy San Miguel</t>
  </si>
  <si>
    <t>Bayawan City</t>
  </si>
  <si>
    <t>Electrification Project at Purok Ipil-Ipil, San Roque</t>
  </si>
  <si>
    <t>San Roque</t>
  </si>
  <si>
    <t>10710010-002-0011</t>
  </si>
  <si>
    <t>Construction of Concrete Fence of Minaba Elementary School</t>
  </si>
  <si>
    <t>Minaba</t>
  </si>
  <si>
    <t>10710010-002-0013</t>
  </si>
  <si>
    <t>Construction of Concrete Fence of Canabuan Elementary School</t>
  </si>
  <si>
    <t>10710010-002-0012</t>
  </si>
  <si>
    <t>Construction of Concrete Fence of Minaba High School</t>
  </si>
  <si>
    <t>10710010-002-0015</t>
  </si>
  <si>
    <t>Construction of Concrete Fence of Bolirocon Elementary School, San Isidro</t>
  </si>
  <si>
    <t>Bolirocon, San Isidro</t>
  </si>
  <si>
    <t>10710010-002-0010</t>
  </si>
  <si>
    <t>Construction of Perimeter Fence at San Roque Elementary School</t>
  </si>
  <si>
    <t>10710030-030-0198</t>
  </si>
  <si>
    <t>Completion of Lapay Multi-Purpose Pavement</t>
  </si>
  <si>
    <t>Dawis</t>
  </si>
  <si>
    <t>10710030-030-0211</t>
  </si>
  <si>
    <t>Construction of Barangay Multi-Purpose Building, Nangka</t>
  </si>
  <si>
    <t>Nangka</t>
  </si>
  <si>
    <t>10710030-030-0209</t>
  </si>
  <si>
    <t>Poblacion</t>
  </si>
  <si>
    <t>Construction of Multi-Purpose Building, Barangay San Isidro (Phase 3)</t>
  </si>
  <si>
    <t>Construction of Barangay Multi-Purpose Building, Tinago (Phase 3)</t>
  </si>
  <si>
    <t>Tinago</t>
  </si>
  <si>
    <t>Total Projects for Social Development - Current Appropriation</t>
  </si>
  <si>
    <t>ECONOMIC DEVELOPMENT</t>
  </si>
  <si>
    <t>Loan Amortization</t>
  </si>
  <si>
    <t xml:space="preserve">Lot Acquisition for Road Right of Way </t>
  </si>
  <si>
    <t>Villareal</t>
  </si>
  <si>
    <t>Lot Acquisition for Agricultural Development Center (Tan-ayan)</t>
  </si>
  <si>
    <t>Tan-ayan</t>
  </si>
  <si>
    <t>10710020-001-0135</t>
  </si>
  <si>
    <t>Wayang Access Road Development</t>
  </si>
  <si>
    <t>10710020-002-0088</t>
  </si>
  <si>
    <t>Construction of Ondol-Napit-an FMR</t>
  </si>
  <si>
    <t>10710020-001-0136</t>
  </si>
  <si>
    <t>Concreting of Access Road from National Highway to Palongpong Agricultural Development Center</t>
  </si>
  <si>
    <t>10710020-001-0134</t>
  </si>
  <si>
    <t>Improvement of Road Leading to Danapa Inland Aquaculture Facility</t>
  </si>
  <si>
    <t>10710020-001-0137</t>
  </si>
  <si>
    <t>Concreting of Perimeter Road at BCWMEC</t>
  </si>
  <si>
    <t>Maninihon</t>
  </si>
  <si>
    <t>Concreting of Urban Roads with Drainage System (Gomez St.)</t>
  </si>
  <si>
    <t>Improvement of Maninihon-Cansumalig-San Isidro FMR</t>
  </si>
  <si>
    <t>Construction of Public Market Stalls in Omod, Maninihon (Phase 1)</t>
  </si>
  <si>
    <t>Establishment of Agricultural Research Center</t>
  </si>
  <si>
    <t>Purchase of Construction &amp; Heavy Equipment:</t>
  </si>
  <si>
    <t xml:space="preserve">    1 unit Bulldozer</t>
  </si>
  <si>
    <t xml:space="preserve">    1 unit Backhoe</t>
  </si>
  <si>
    <t xml:space="preserve">    1 unit Trailer Mounted DW100-T Drilling Rig with Accessories</t>
  </si>
  <si>
    <t xml:space="preserve">    2 units 6-Wheeler Dump Truck</t>
  </si>
  <si>
    <t>Purchase of Livestock Breeding Stocks</t>
  </si>
  <si>
    <t>Total Projects for Economic Development - Current Appropriation</t>
  </si>
  <si>
    <t>ENVIRONMENTAL MANAGEMENT</t>
  </si>
  <si>
    <t>10710020-007-0030</t>
  </si>
  <si>
    <t>Construction of Drainage Canal at Magsulay Agricultural Development Center</t>
  </si>
  <si>
    <t>Narra</t>
  </si>
  <si>
    <t>Concreting of Drainage Canals at Barangay Proper, San Isidro</t>
  </si>
  <si>
    <t>Purchase of Garbage Compactor Truck</t>
  </si>
  <si>
    <t>Purchase of Vacuum Declogger Truck</t>
  </si>
  <si>
    <t>TOTAL DF - CURRENT APPROPRIATION</t>
  </si>
  <si>
    <t>CONTINUING APPROPRIATION</t>
  </si>
  <si>
    <t>*10710030-030-0023</t>
  </si>
  <si>
    <t xml:space="preserve">Improvement of Bayawan City Boulevard (Landscaping fronting GK Village) </t>
  </si>
  <si>
    <t>*10710030-030-0021</t>
  </si>
  <si>
    <t xml:space="preserve">Construction of Sports Center and Children's Playground, Phase 3 </t>
  </si>
  <si>
    <t>Suba</t>
  </si>
  <si>
    <t>*10710030-030-0024</t>
  </si>
  <si>
    <t xml:space="preserve">Construction of Covered Court at BCsTEC, Phase II </t>
  </si>
  <si>
    <t>Cabcabon, Banga</t>
  </si>
  <si>
    <t>10710030-030-0025</t>
  </si>
  <si>
    <t>Rehabilitation of GK Septic Tanks</t>
  </si>
  <si>
    <t>Pending: sub-standard Fiber Glass septic Tank delivered by supplier not accepted by LGU</t>
  </si>
  <si>
    <t>*10710020-002-0036</t>
  </si>
  <si>
    <t xml:space="preserve">Improvement of Water System for 21 Rural Barangays </t>
  </si>
  <si>
    <t>10710030-030-0058</t>
  </si>
  <si>
    <t>Construction of Evacuation Center, Brgy. San Miguel</t>
  </si>
  <si>
    <t>San Miguel</t>
  </si>
  <si>
    <t>10710010-002-0003</t>
  </si>
  <si>
    <t xml:space="preserve">Const. of GK Village Perimeter Fence </t>
  </si>
  <si>
    <t>10710020-002-0037</t>
  </si>
  <si>
    <t>Water System Development @ Sitio Camague to Cabiguhan, Brgy Banaybanay</t>
  </si>
  <si>
    <t>Banaybanay</t>
  </si>
  <si>
    <t>10710030-003-0001</t>
  </si>
  <si>
    <t>Rehabilitation of Health Center &amp; Const. of Lying-in Facility, Brgy. Poblacion, Phase 2</t>
  </si>
  <si>
    <t>10710030-002-0010</t>
  </si>
  <si>
    <t xml:space="preserve">Construction of Day Care Centers in Nangka and Napit-an/Rehabilitation of Day Care Centers in Minaba, Narra, Purok 4 Tayawan </t>
  </si>
  <si>
    <t>Nangka, Napit-an, Minaba, Narra, Tayawan</t>
  </si>
  <si>
    <t>*10710030-030-0079</t>
  </si>
  <si>
    <t xml:space="preserve">Improvement of CICL Center Faciltities </t>
  </si>
  <si>
    <t>Banga</t>
  </si>
  <si>
    <t>*10710030-030-0081</t>
  </si>
  <si>
    <t xml:space="preserve">Completion of Paglaum Center at Cabcabon </t>
  </si>
  <si>
    <t>Cabcabon</t>
  </si>
  <si>
    <t>*10710030-030-0069</t>
  </si>
  <si>
    <t>Completion of Women's Multi-purpose Center</t>
  </si>
  <si>
    <t>Boyco</t>
  </si>
  <si>
    <t>10710030-030-0078</t>
  </si>
  <si>
    <t xml:space="preserve">Construction of Women's Detention Cell </t>
  </si>
  <si>
    <t>10710030-030-0067</t>
  </si>
  <si>
    <t xml:space="preserve">Construction of Women's Facilities in Evacuation Center </t>
  </si>
  <si>
    <t>Var. Brgys</t>
  </si>
  <si>
    <t>10710030-030-0073</t>
  </si>
  <si>
    <t>Const. of Bleachers &amp; CRs @ Existing Gyms for evacuation (Tinago, Boyco, Suba,Poblacion, Banga, Malabugas, Villareal, BNHS)</t>
  </si>
  <si>
    <t>*10710030-030-0074</t>
  </si>
  <si>
    <t>Const. of Comfort Rooms in 13 Evacuation Ctrs.</t>
  </si>
  <si>
    <t>Var Brgys</t>
  </si>
  <si>
    <t>*10710030-030-0072</t>
  </si>
  <si>
    <t xml:space="preserve">Improvement of Covered Court/Evacuation Ctr., Bry. Banga </t>
  </si>
  <si>
    <t>10710030-030-0071</t>
  </si>
  <si>
    <t>Const. of Evacuation Ctr., Brgy. San Roque</t>
  </si>
  <si>
    <t>*10710030-030-0070</t>
  </si>
  <si>
    <t>Const. of Covered Court/Evacuation Ctr., Bry. Suba</t>
  </si>
  <si>
    <t>*10710030-030-0082</t>
  </si>
  <si>
    <t xml:space="preserve">Const. of Multi-Purpose Bldg. for Evacuation Ctr., Brgy Villareal </t>
  </si>
  <si>
    <t>*10710030-030-0084</t>
  </si>
  <si>
    <t>10710020-002-0041</t>
  </si>
  <si>
    <t xml:space="preserve">Rehabilitation of San Isidro Water Supply System </t>
  </si>
  <si>
    <t>*10710030-030-0085</t>
  </si>
  <si>
    <t>Const. of Water Tank &amp; Pipeline at Tabuan Brgy Proper</t>
  </si>
  <si>
    <t>10710020-002-0039</t>
  </si>
  <si>
    <t>Construction of Tayawan Water  System</t>
  </si>
  <si>
    <t>Tayawan</t>
  </si>
  <si>
    <t>*10710030-006-0010</t>
  </si>
  <si>
    <t xml:space="preserve">Installation of Electrical System (Sitio Napit-an, Brgy Maninihon &amp; Zamora Streets, Brgy. Suba) - </t>
  </si>
  <si>
    <t>*264-005-1606-G0056</t>
  </si>
  <si>
    <t>Purchase of Transforments &amp; Primary Metering @ New Gov't. Center</t>
  </si>
  <si>
    <t>*10710030-006-0009</t>
  </si>
  <si>
    <t xml:space="preserve">Installation of Secondary Line Feeder @ New Gov't. Center </t>
  </si>
  <si>
    <t>10710020-001-0044</t>
  </si>
  <si>
    <t>Establishment of Street Lighting Facilities - 2016</t>
  </si>
  <si>
    <t>Var. Brgys.</t>
  </si>
  <si>
    <t>*10710020-001-0065</t>
  </si>
  <si>
    <t>Villasol</t>
  </si>
  <si>
    <t xml:space="preserve">Establishment of Montessori-Type Early Child Care Development Centers </t>
  </si>
  <si>
    <t>10710030-002-0011</t>
  </si>
  <si>
    <t>10710030-002-0014</t>
  </si>
  <si>
    <t>10710020-009-0003</t>
  </si>
  <si>
    <t xml:space="preserve">Development of Tabuan People's Park </t>
  </si>
  <si>
    <t>10710030-003-0016</t>
  </si>
  <si>
    <t xml:space="preserve">Improvement of Barangay Health Center Lying-In Clinic, Brgy. Malabugas </t>
  </si>
  <si>
    <t>Malabugas</t>
  </si>
  <si>
    <t>264-004-1711-G0033</t>
  </si>
  <si>
    <t>Improvement of Barangay Health Center &amp; Lying-in Clinic, Brgy. Manduao</t>
  </si>
  <si>
    <t>Manduao</t>
  </si>
  <si>
    <t>10710030-030-0132</t>
  </si>
  <si>
    <t>Construction of Covered Court and Evacuation Center, Brgy. Pagatban</t>
  </si>
  <si>
    <t>Pagatban</t>
  </si>
  <si>
    <t>10710030-030-0135</t>
  </si>
  <si>
    <t>Improvement of Evacuation Center and Multi-Purpose Building, Brgy. Poblacion</t>
  </si>
  <si>
    <t>10710030-002-0019</t>
  </si>
  <si>
    <t xml:space="preserve">Construction of New Day Care Center at Brgy. Poblacion </t>
  </si>
  <si>
    <t>10710030-003-0015</t>
  </si>
  <si>
    <t>Construction of Lying-In Clinic, Brgy. San Isidro</t>
  </si>
  <si>
    <t>San Isidro</t>
  </si>
  <si>
    <t>10710030-003-0006</t>
  </si>
  <si>
    <t>Improvemen of Health Center and Lying-in Clinic, Brgy.San Roque</t>
  </si>
  <si>
    <t xml:space="preserve">Improvement of Barangay Health Center, Brgy. Tinago </t>
  </si>
  <si>
    <t>10710030-030-0131</t>
  </si>
  <si>
    <t>Construction of Children's Playground with Facilities, Brgy. Villareal</t>
  </si>
  <si>
    <t xml:space="preserve">Villareal </t>
  </si>
  <si>
    <t>Construction of Multi-Purpose Center for Senior Citizens, Brgy. Villasol</t>
  </si>
  <si>
    <t>10710030-003-0005</t>
  </si>
  <si>
    <t>Improvement of Barangay Health Center, Brgy. San Jose</t>
  </si>
  <si>
    <t>San Jose</t>
  </si>
  <si>
    <t>10710030-003-0007</t>
  </si>
  <si>
    <t>Renovation of Barangay Health Center at Brgy. Tayawan</t>
  </si>
  <si>
    <t>10710030-002-0020</t>
  </si>
  <si>
    <t>Renovation of Day Care Center, Brgy. Tayawan</t>
  </si>
  <si>
    <t>10710020-002-0052</t>
  </si>
  <si>
    <t xml:space="preserve">Water System Development Project at Sitio Upper Camandagan, Brgy. Maninihon </t>
  </si>
  <si>
    <t>10710020-002-0047</t>
  </si>
  <si>
    <t xml:space="preserve">Construction of Water System at Proper Manduao </t>
  </si>
  <si>
    <t>264-009-1712-g0606</t>
  </si>
  <si>
    <t xml:space="preserve">Improvement of Multi-Purpose Gymnasium and Evacuation Center,  Brgy. Maninihon </t>
  </si>
  <si>
    <t xml:space="preserve">Establishment of Barangay Water Refilling Station, Brgy. Nangka </t>
  </si>
  <si>
    <t>10710030-030-0134</t>
  </si>
  <si>
    <t xml:space="preserve">Improvement of Covered Court for Evacuation Center, Brgy Suba </t>
  </si>
  <si>
    <t>10710020-002-0050</t>
  </si>
  <si>
    <t>Improvement/Rehabilitation of Water Systems for Various Barangays</t>
  </si>
  <si>
    <t>10710030-030-0195</t>
  </si>
  <si>
    <t xml:space="preserve">Installation of Water Refilling Stations at Various Barangays </t>
  </si>
  <si>
    <t>Pending: Building is not yet ready</t>
  </si>
  <si>
    <t>10710030-030-0094</t>
  </si>
  <si>
    <t xml:space="preserve">Construction of Multi-Purpose Pavement at Sitio Bolo, Brgy. Villasol </t>
  </si>
  <si>
    <t>264-009-1712-g0605</t>
  </si>
  <si>
    <t>Construction of Multi-Purpose Building in Barangay Tayawan</t>
  </si>
  <si>
    <t>Construction of Multi-Purpose Building in Barangay San Jose</t>
  </si>
  <si>
    <t>*10710020-007-0018</t>
  </si>
  <si>
    <t>Construction of Drainage Canal at Cansumalig High School</t>
  </si>
  <si>
    <t xml:space="preserve">Cansumalig </t>
  </si>
  <si>
    <t>10710010-002-0004</t>
  </si>
  <si>
    <t>Construction of Perimeter Fence of Multi-Purpose Building, Brgy. San Miguel</t>
  </si>
  <si>
    <t>10710020-002-0086</t>
  </si>
  <si>
    <t>Improvement of Water Systems of Guintanaan Tayawan</t>
  </si>
  <si>
    <t>10710020-002-0046</t>
  </si>
  <si>
    <t xml:space="preserve">Improvement of Water Systems at Manduao </t>
  </si>
  <si>
    <t>Installation of Solar-Driven Water  System for Catumbalan, Minaba</t>
  </si>
  <si>
    <t>10710030-006-0015</t>
  </si>
  <si>
    <t xml:space="preserve">Installation of Solar-Driven Water  System for Oban-Oban, Brgy. Kalumboyan </t>
  </si>
  <si>
    <t>Kalumboyan</t>
  </si>
  <si>
    <t xml:space="preserve">Installation of Solar-Driven Water  Systems for Napo, Brgy. Tayawan </t>
  </si>
  <si>
    <t>Construction of Multi-Purpose Pavement at Sitio Upper Manlubid, Ali-is</t>
  </si>
  <si>
    <t>Ali-is</t>
  </si>
  <si>
    <t>*10710030-030-0095</t>
  </si>
  <si>
    <t xml:space="preserve">Construction of Multi-Purpose Pavement at Inner Canabuan, Minaba </t>
  </si>
  <si>
    <t>269-001-1712-g0052</t>
  </si>
  <si>
    <t>Improvement of Water System at Sitio Pag-awitan, Brgy. Ali-is</t>
  </si>
  <si>
    <t>10710020-002-0089</t>
  </si>
  <si>
    <t xml:space="preserve">Rehabilitation and Improvement of Water System at Brgy. Banaybanay </t>
  </si>
  <si>
    <t>10710030-004-0004</t>
  </si>
  <si>
    <t>Improvement of Barangay Public Market, Brgy. Malabugas</t>
  </si>
  <si>
    <t>10710030-006-0016</t>
  </si>
  <si>
    <t>Installation of Electrical System in Sitio Buli-buli, Brgy. Banga</t>
  </si>
  <si>
    <t>Installation of Electrical System in Brgy. Kalamtukan</t>
  </si>
  <si>
    <t>Kalamtukan</t>
  </si>
  <si>
    <t>10710030-006-0014</t>
  </si>
  <si>
    <t>Installation of Electrical System in Brgy. Kalumboyan</t>
  </si>
  <si>
    <t>269-001-1801-g0057</t>
  </si>
  <si>
    <t>Improvement of Water System, Brgy. San Roque</t>
  </si>
  <si>
    <t>*10710020-002-0054</t>
  </si>
  <si>
    <t xml:space="preserve">Improvement of Water System, Brgy. Ubos </t>
  </si>
  <si>
    <t>Ubos</t>
  </si>
  <si>
    <t>Improvement of Water System at Brgy. Villasol</t>
  </si>
  <si>
    <t>10710030-030-0096</t>
  </si>
  <si>
    <t>Construction of Multi-Purpose Pavement at Sitio Ponong, Brgy. Villasol</t>
  </si>
  <si>
    <t>Pending: Road not yet passable</t>
  </si>
  <si>
    <t>*10710030-006-0012</t>
  </si>
  <si>
    <t>Installation of Electrical System at Sitio Malampa, Brgy. Pagatban</t>
  </si>
  <si>
    <t>*10710030-006-0013</t>
  </si>
  <si>
    <t>Installation of Electrical System in Brgy. Malabugas</t>
  </si>
  <si>
    <t>10710020-002-0051</t>
  </si>
  <si>
    <t>Improvement of Canabuan Water System,  Brgy. Minaba</t>
  </si>
  <si>
    <t>264-009-1711-g0596</t>
  </si>
  <si>
    <t>Improvement of Barangay Multi-Purpose Hall, Brgy. Ali-is</t>
  </si>
  <si>
    <t>10710030-030-0097</t>
  </si>
  <si>
    <t>Construction of Multi-Purpose Pavement at Purok 2, Brgy. Kalamtukan</t>
  </si>
  <si>
    <t>*10710020-001-0071</t>
  </si>
  <si>
    <t xml:space="preserve">Installation of Street Lights at Purok 4, Cansilong, Brgy. Malabugas </t>
  </si>
  <si>
    <t>Improvement of Water System, Brgy. Minaba</t>
  </si>
  <si>
    <t xml:space="preserve">Installation of Electrical System for Purok Ipil-Ipil, Brgy. San Roque </t>
  </si>
  <si>
    <t>*10710030-006-0018</t>
  </si>
  <si>
    <t>Electrification Project for Various Barangays</t>
  </si>
  <si>
    <t>10710020-002-0048</t>
  </si>
  <si>
    <t>Installation of Deep Well at Atilano Cabangal High School, Brgy. Nangka</t>
  </si>
  <si>
    <t>Pending: re-PR magsaysay type deepwell not available anymore in the market</t>
  </si>
  <si>
    <t>10710020-002-0081</t>
  </si>
  <si>
    <t>Installation of Water System at Brgy. Pagatban</t>
  </si>
  <si>
    <t>*10710020-002-0053</t>
  </si>
  <si>
    <t>Installation of Water System at Brgy. Poblacion</t>
  </si>
  <si>
    <t>264-009-1712-g0607</t>
  </si>
  <si>
    <t>Improvement of Multi-Purpose Gym &amp; Evacuation Center, Brgy. San Isidro</t>
  </si>
  <si>
    <t xml:space="preserve">San Isidro </t>
  </si>
  <si>
    <t>*10710030-030-0092</t>
  </si>
  <si>
    <t>Construction of Multi-Purpose Pavement, Brgy. Dawis</t>
  </si>
  <si>
    <t>264-009-1712-g0604</t>
  </si>
  <si>
    <t xml:space="preserve">Construction of Multi-Purpose Building at Relocation Site, Brgy.   San Miguel </t>
  </si>
  <si>
    <t>10710030-030-0193</t>
  </si>
  <si>
    <t>Construction of CICL at BADC Magsulay, Barangay Narra</t>
  </si>
  <si>
    <t>Const. of Livelihood Center for Women at Brgy Villasol Proper</t>
  </si>
  <si>
    <t>10710030-030-0104</t>
  </si>
  <si>
    <t>Construction of Multi-purpose Pavement at Sitio Kaayahan (Phase 1)</t>
  </si>
  <si>
    <t>*10710030-030-0103</t>
  </si>
  <si>
    <t>Completion of Multi-purpose Pavement at Sitio Tangistangisan</t>
  </si>
  <si>
    <t>10710020-002-0082</t>
  </si>
  <si>
    <t>Development of Water System at Sitio Tavera, Nangka</t>
  </si>
  <si>
    <t>*10710020-002-0087</t>
  </si>
  <si>
    <t>Improvement of Cabatangan-Tavera Water System</t>
  </si>
  <si>
    <t>Improvement of Sports Center and Children's Playground, Boulevard</t>
  </si>
  <si>
    <t>10710030-002-0018</t>
  </si>
  <si>
    <t>Establishment of Early Child Development Center</t>
  </si>
  <si>
    <t>10710030-030-0101</t>
  </si>
  <si>
    <t>Construction of Multi-Purpose Pavement at Brgy. Ali-is</t>
  </si>
  <si>
    <t xml:space="preserve"> Ali-is</t>
  </si>
  <si>
    <t>*10710030-030-0093</t>
  </si>
  <si>
    <t xml:space="preserve">Construction of Multi-Purpose Pavement at Sitio Guinhamogan, Brgy. Cansumalig </t>
  </si>
  <si>
    <t>10710030-030-0099</t>
  </si>
  <si>
    <t xml:space="preserve">Construction of Multi-Purpose Pavement at Sitio Punong, Brgy. Cansumalig </t>
  </si>
  <si>
    <t>10710030-030-0090</t>
  </si>
  <si>
    <t xml:space="preserve">Construction of Multi-Purpose Pavement at Sitio Guintalasan, Brgy. Cansumalig </t>
  </si>
  <si>
    <t>264-009-1711-g0595</t>
  </si>
  <si>
    <t>Improvement of Multi-Purpose Building at Brgy. Dawis</t>
  </si>
  <si>
    <t>10710030-030-0100</t>
  </si>
  <si>
    <t>Construction of Multi-Purpose Pavement at Sitio Cogon, Brgy. Kalamtukan</t>
  </si>
  <si>
    <t xml:space="preserve">Kalamtukan </t>
  </si>
  <si>
    <t>10710030-030-0089</t>
  </si>
  <si>
    <t>Construction of Multi-Purpose Pavement at Sitio Bocaw, Manduao</t>
  </si>
  <si>
    <t>264-009-1711-g0602</t>
  </si>
  <si>
    <t>Improvement of Multi-Purpose Building, Brgy. Tinago</t>
  </si>
  <si>
    <t>*10710030-030-0098</t>
  </si>
  <si>
    <t>Construction of Multi-Purpose Pavement at Sitio Manghakayhakay, Brgy. Villasol</t>
  </si>
  <si>
    <t>no obligation</t>
  </si>
  <si>
    <t>Construction of Workshop Area for Bayawan City Technology &amp; Livelihood Development Center (BCTLDC)</t>
  </si>
  <si>
    <t>Purchase of Workshop Tools and Equipment for BCTLDC:</t>
  </si>
  <si>
    <t xml:space="preserve">     Furniture &amp; Fixtures</t>
  </si>
  <si>
    <t xml:space="preserve">        3 units Exhaust Fan</t>
  </si>
  <si>
    <t xml:space="preserve">        3 units Industrial Fan</t>
  </si>
  <si>
    <t xml:space="preserve">        4 units White Board with Movable Stand</t>
  </si>
  <si>
    <t xml:space="preserve">        3 units White Board  (4x8x3/4)</t>
  </si>
  <si>
    <t xml:space="preserve">     Machinery</t>
  </si>
  <si>
    <t xml:space="preserve">        18 units Arc Welding Machine AC/DC &amp; Acc</t>
  </si>
  <si>
    <t xml:space="preserve">     Communication Equipment</t>
  </si>
  <si>
    <t xml:space="preserve">        1 unit LCD projector</t>
  </si>
  <si>
    <t xml:space="preserve">     Disaster Response &amp; Rescue Equipment</t>
  </si>
  <si>
    <t xml:space="preserve">        4 units Fire Extinguishers</t>
  </si>
  <si>
    <t xml:space="preserve">     Military, Police &amp; Security Equipment</t>
  </si>
  <si>
    <t xml:space="preserve">  1 Set Security Equipment Access Control (CCTV)</t>
  </si>
  <si>
    <t xml:space="preserve">        6 units Work Bench w/ Bench Vice on 4 Corners</t>
  </si>
  <si>
    <t xml:space="preserve">        25 sets Combination Spanner (6mm to 24 mm)</t>
  </si>
  <si>
    <t xml:space="preserve">        12 units Blow Torch</t>
  </si>
  <si>
    <t xml:space="preserve">        12 units Clamp on Meter</t>
  </si>
  <si>
    <t xml:space="preserve">        6 units Portable Electric Drill</t>
  </si>
  <si>
    <t xml:space="preserve">        6 units Portable Planer</t>
  </si>
  <si>
    <t xml:space="preserve">        6 units Portable Circular Saw</t>
  </si>
  <si>
    <t xml:space="preserve">        25 pcs Welding Positioners</t>
  </si>
  <si>
    <t xml:space="preserve">        6 units Electrode Oven</t>
  </si>
  <si>
    <t xml:space="preserve">        25 units Portable Disc Grinder</t>
  </si>
  <si>
    <t xml:space="preserve">        6 units Pipe Threader 1/2-2"</t>
  </si>
  <si>
    <t xml:space="preserve">        6 units Pipe Bender</t>
  </si>
  <si>
    <t xml:space="preserve">        6 units Heat Gun 1200 watts</t>
  </si>
  <si>
    <t xml:space="preserve">        6 units Bolt Cutter</t>
  </si>
  <si>
    <t xml:space="preserve">        12 pcs Box Wrench</t>
  </si>
  <si>
    <t xml:space="preserve">        12 pcs Wire Splicer</t>
  </si>
  <si>
    <t xml:space="preserve">        12 pcs Wire Stripper</t>
  </si>
  <si>
    <t xml:space="preserve">        12 units Electric Drill</t>
  </si>
  <si>
    <t xml:space="preserve">        12 units Portable Grinder</t>
  </si>
  <si>
    <t xml:space="preserve">        6 units Pipe Cutter (1/2"-1")</t>
  </si>
  <si>
    <t xml:space="preserve">        3 units Manual Pipe Threader (1/2", 3/4", 1")</t>
  </si>
  <si>
    <t xml:space="preserve">        3 units Fusion Machine (20mm-32mm)</t>
  </si>
  <si>
    <t xml:space="preserve">        4 units Electric Grinder (4")</t>
  </si>
  <si>
    <t xml:space="preserve">        12 units Angle Grinder</t>
  </si>
  <si>
    <t xml:space="preserve">        2 units Labelling Machine</t>
  </si>
  <si>
    <t xml:space="preserve">        6 units Insulation Resistance Tester</t>
  </si>
  <si>
    <t xml:space="preserve">        6 units Earth Resistance Tester</t>
  </si>
  <si>
    <t xml:space="preserve">        4 units Pedestal/Bench Grinding Machine</t>
  </si>
  <si>
    <t xml:space="preserve">        10 units Panel Board with 70 amp main &amp; 4</t>
  </si>
  <si>
    <t xml:space="preserve">        25 pcs Electrician Pliers</t>
  </si>
  <si>
    <t xml:space="preserve">        3 units Wheelbarrow</t>
  </si>
  <si>
    <t xml:space="preserve">        6 sets Oxy-Acetylene/Oxy-LPG Cutting Outfit</t>
  </si>
  <si>
    <t xml:space="preserve">        6 units Plastic Drum (200 liters)</t>
  </si>
  <si>
    <t>10710020-002-0057</t>
  </si>
  <si>
    <t>Water System Development at Bugay Proper</t>
  </si>
  <si>
    <t>Bugay</t>
  </si>
  <si>
    <t>10710020-002-0056</t>
  </si>
  <si>
    <t>Development of Water System at Brgy. Villareal</t>
  </si>
  <si>
    <t>10710020-001-0113</t>
  </si>
  <si>
    <t>Installation of Street Lighting from Purok 1 to Purok IV, Brgy. Tayawan</t>
  </si>
  <si>
    <t>10710020-009-0001</t>
  </si>
  <si>
    <t>Improvement of Barangay Plaza and Children's Park, Tayawan</t>
  </si>
  <si>
    <t>Establishment of Early Child Care Dev't Centers:</t>
  </si>
  <si>
    <t>10710030-002-0021</t>
  </si>
  <si>
    <t xml:space="preserve">   a.  Brgy. Villareal</t>
  </si>
  <si>
    <t>10710030-002-0022</t>
  </si>
  <si>
    <t xml:space="preserve">   b.  Brgy. Malabugas</t>
  </si>
  <si>
    <t>10710030-002-0023</t>
  </si>
  <si>
    <t>Construction of Day Care Center at Sitio Mantapi, Nangka</t>
  </si>
  <si>
    <t>Improvement of Barangay Health Center &amp; Lying-In Clinic, Brgy. Malabugas</t>
  </si>
  <si>
    <t>10710030-003-0008</t>
  </si>
  <si>
    <t>Construction of Health Center at Sitio Mantapi, Nangka</t>
  </si>
  <si>
    <t>10710030-030-0138</t>
  </si>
  <si>
    <t>Construction of Bleachers at Barangay Evacuation Center, Ali-is</t>
  </si>
  <si>
    <t>10710030-030-0146</t>
  </si>
  <si>
    <t>Improvement of Barangay Multi-Purpose Building, Banaybanay</t>
  </si>
  <si>
    <t>10710030-030-0150</t>
  </si>
  <si>
    <t>Improvement of Barangay Multi-Purpose Hall, Brgy. Boyco</t>
  </si>
  <si>
    <t>10710030-030-0144</t>
  </si>
  <si>
    <t>Construction of Barangay Multi-Purpose Building, Cansumalig</t>
  </si>
  <si>
    <t>Cansumalig</t>
  </si>
  <si>
    <t>10710030-030-0147</t>
  </si>
  <si>
    <t>Improvement of Barangay Multi-Purpose Building, Maninihon</t>
  </si>
  <si>
    <t>10710030-030-0155</t>
  </si>
  <si>
    <t>Construction of Multi-Purpose Pavement at Sitio Mantapi, Nangka</t>
  </si>
  <si>
    <t>Mantapi, Nangka</t>
  </si>
  <si>
    <t>10710030-030-0148</t>
  </si>
  <si>
    <t>Construction of Barangay Multi-Purpose Building, Narra</t>
  </si>
  <si>
    <t>10710010-002-0005</t>
  </si>
  <si>
    <t>Construction of Concrete Perimeter Fence of Covered Court and Evacuation Center, Brgy. Pagatban</t>
  </si>
  <si>
    <t>10710030-030-0145</t>
  </si>
  <si>
    <t>Construction of Multi-Purpose Building, Brgy. San Isidro (Phase 2)</t>
  </si>
  <si>
    <t>10710030-030-0137</t>
  </si>
  <si>
    <t>Construction of Children and Women's Crisis Center, Brgy. Suba</t>
  </si>
  <si>
    <t>10710030-030-0153</t>
  </si>
  <si>
    <t>Improvement of Multi-Purpose Hall, Brgy. Suba</t>
  </si>
  <si>
    <t>10710030-030-0149</t>
  </si>
  <si>
    <t>Construction of Multi-Purpose Hall, Brgy. Tinago</t>
  </si>
  <si>
    <t>10710030-030-0152</t>
  </si>
  <si>
    <t>Improvement of Multi-Purpose Hall, Banga</t>
  </si>
  <si>
    <t>10710030-030-0151</t>
  </si>
  <si>
    <t>Improvement of Barangay Multi-Purpose Hall, Manduao</t>
  </si>
  <si>
    <t>10710020-006-0003</t>
  </si>
  <si>
    <t xml:space="preserve">Const. of Hanging Bridge at Sitio Tiki, Kalumboyan (Phase 3) </t>
  </si>
  <si>
    <t>10710030-005-0002</t>
  </si>
  <si>
    <t>Construction of Slaughterhouse</t>
  </si>
  <si>
    <t xml:space="preserve">Fabrication of Distillation Chamber for Essential Oil Production </t>
  </si>
  <si>
    <t>*10710020-001-0011</t>
  </si>
  <si>
    <t xml:space="preserve">Construction of Bayawan City Boulevard/Phase 2 </t>
  </si>
  <si>
    <t>*10710030-030-0031</t>
  </si>
  <si>
    <t xml:space="preserve">Const. of Motorpool Building, Phase 1, Cabcabon </t>
  </si>
  <si>
    <t>09/31/17</t>
  </si>
  <si>
    <t>per saaob</t>
  </si>
  <si>
    <t xml:space="preserve">Major Repair - Construction &amp; Heavy Equipment </t>
  </si>
  <si>
    <t>Motorpool Area</t>
  </si>
  <si>
    <t>10710020-001-0039</t>
  </si>
  <si>
    <t>Road Surfacing from Sitio Binanigan to Sitio Guintana-an, Brgy. Tayawan, Phase 1</t>
  </si>
  <si>
    <t>*10710020-002-0025</t>
  </si>
  <si>
    <t xml:space="preserve">Construction of Water System-Crusher Kalumboyan </t>
  </si>
  <si>
    <t>Purchase of Various Heavy Equipment</t>
  </si>
  <si>
    <t>*10710020-001-0019</t>
  </si>
  <si>
    <t>Reblocking of Concrete Pavement at Villareal-Cansumalig-San Isidro FMR, Phase 2</t>
  </si>
  <si>
    <t>10710020-001-0013</t>
  </si>
  <si>
    <t>Construction of Gomez Street Extension</t>
  </si>
  <si>
    <t>*10710020-001-0017</t>
  </si>
  <si>
    <t xml:space="preserve">Construction of Access Road at Bayawan East, </t>
  </si>
  <si>
    <t>10710020-001-0040</t>
  </si>
  <si>
    <t>Road Surfacing of Sitio Hag-um and Sitio Mambunot, Brgy. Tayawan, Phase 1</t>
  </si>
  <si>
    <t>Tayawan, Bayawan City</t>
  </si>
  <si>
    <t>*10710020-001-0022</t>
  </si>
  <si>
    <t>Rehabilitation of FMR at Sitio Tubod, Brgy. Tabuan</t>
  </si>
  <si>
    <t>Tubod, Tabuan</t>
  </si>
  <si>
    <t>*10710020-001-0021</t>
  </si>
  <si>
    <t>Rehabilitation of Pulangyuta-Lapay FMR</t>
  </si>
  <si>
    <t>10710030-030-0076</t>
  </si>
  <si>
    <t xml:space="preserve">Improvement of Agricultural Dev. Ctr. (ADC), Cansumalig, Phase 2 </t>
  </si>
  <si>
    <t>*10710020-002-0043</t>
  </si>
  <si>
    <t>10710030-003-0009</t>
  </si>
  <si>
    <t>10710030-030-0086</t>
  </si>
  <si>
    <t xml:space="preserve">Pilot Livestock Silage Stocking Project </t>
  </si>
  <si>
    <t>*10710030-004-0005</t>
  </si>
  <si>
    <t xml:space="preserve">Purchase of Agricultural &amp; Forestry Equipment and Implements </t>
  </si>
  <si>
    <t>*10710020-001-0053</t>
  </si>
  <si>
    <t>Reblocking of Concrete Pavement at Villareal-Cansumalig-San Isidro FMR, Phase 3</t>
  </si>
  <si>
    <t>*10710020-001-0043</t>
  </si>
  <si>
    <t>Reblocking of Concrete Pavement Nangka- Narra FMR</t>
  </si>
  <si>
    <t>*10710020-001-0062</t>
  </si>
  <si>
    <t>Reblocking of Concrete Pavement with Slope Protection at Malabugas-San Roque Route</t>
  </si>
  <si>
    <t>*10710020-001-0052</t>
  </si>
  <si>
    <t>Reblocking of Concrete Pavement with Slope Protection at Tabuan-Banay-banay Route</t>
  </si>
  <si>
    <t>*10710020-001-0063</t>
  </si>
  <si>
    <t>Concreting of Road Approaching  Cagayon Box Culvert with Slope Protection</t>
  </si>
  <si>
    <t>*10710020-001-0061</t>
  </si>
  <si>
    <t xml:space="preserve">Concreting of Road Approaching  Cabigohan Box Culvert with Slope Protection </t>
  </si>
  <si>
    <t>10710020-030-0001</t>
  </si>
  <si>
    <t xml:space="preserve">Installation of Guardrails at Kalumboyan Bridge Approaches </t>
  </si>
  <si>
    <t>10710020-001-0025</t>
  </si>
  <si>
    <t>Const. of Urban Roads (Gomez to Kabankalan Road)</t>
  </si>
  <si>
    <t>City Proper</t>
  </si>
  <si>
    <t>10710020-001-0032</t>
  </si>
  <si>
    <t>Rehab of FMR at So. Pag-awitan, Ali-is</t>
  </si>
  <si>
    <t>10710020-001-0036</t>
  </si>
  <si>
    <t>Road Opening at Sitio Palasanon, Cansinacao, Guintalasan Mangharaw &amp; Guinhamogan, Brgy Cansumalig</t>
  </si>
  <si>
    <t>10710020-001-0033</t>
  </si>
  <si>
    <t>Road Rehabilitation at so. Camague, Brgy Dawis</t>
  </si>
  <si>
    <t>10710020-001-0035</t>
  </si>
  <si>
    <t>Road surfacing at Manduao-Bucao, Brgy Manduao</t>
  </si>
  <si>
    <t>*10710020-006-0009</t>
  </si>
  <si>
    <t xml:space="preserve">Const. of Steel Bridge Connecting So. Malampa to So. Tab-ang, Brgy Pagatban </t>
  </si>
  <si>
    <t>*10710020-001-0060</t>
  </si>
  <si>
    <t>Const. or Road from Gov't. Ctr. To sitio Buli-buli/Phase 2</t>
  </si>
  <si>
    <t>11-31-17</t>
  </si>
  <si>
    <t>10710020-001-0064</t>
  </si>
  <si>
    <t>*10710020-006-0010</t>
  </si>
  <si>
    <t>Baican, Villasol</t>
  </si>
  <si>
    <t>*10710020-003-0004</t>
  </si>
  <si>
    <t xml:space="preserve">Rehabilitation of Bayawan Communal Irrigation System </t>
  </si>
  <si>
    <t>10710020-003-0005</t>
  </si>
  <si>
    <t>Const. of Small Scale Irrigation Project at Sitio Magsulay</t>
  </si>
  <si>
    <t>*10710020-004-0011</t>
  </si>
  <si>
    <t xml:space="preserve">Const. of Box Culvert in So. Candalaga, Brgy Nangka </t>
  </si>
  <si>
    <t>*10710020-002-0042</t>
  </si>
  <si>
    <t xml:space="preserve">Construction of Spring Box at Upper Talao, San Isidro </t>
  </si>
  <si>
    <t>*10710020-004-0016</t>
  </si>
  <si>
    <t>Const. of 1 unit Single Box Culvert Phase 1 at So, Magsakang, brgy Tayawan</t>
  </si>
  <si>
    <t>10710030-030-0049</t>
  </si>
  <si>
    <t>budget data</t>
  </si>
  <si>
    <t>Purchase of Breeding Stocks</t>
  </si>
  <si>
    <t xml:space="preserve">Improvement of Brgy. Dawis Livestock Auction Market </t>
  </si>
  <si>
    <t>*10710030-030-0091</t>
  </si>
  <si>
    <t xml:space="preserve">Fabrication of Portable Batching Plant </t>
  </si>
  <si>
    <t>*10710030-001-0004</t>
  </si>
  <si>
    <t>Construction of CEO Multi-Purpose Building</t>
  </si>
  <si>
    <t>10710030-030-0088</t>
  </si>
  <si>
    <t xml:space="preserve">Construction of Motorpool Building at Cabcabon </t>
  </si>
  <si>
    <t xml:space="preserve">Lot Acquisition </t>
  </si>
  <si>
    <t>Improvement of Public Market Water System</t>
  </si>
  <si>
    <t>*10710020-001-0076</t>
  </si>
  <si>
    <t xml:space="preserve">Construction of Slope Protection at Narra-Duyanduyan FMR, Sito Duyan-duyan, Brgy. Narra </t>
  </si>
  <si>
    <t>Purchase of Various Agricultural Equipment</t>
  </si>
  <si>
    <t>*10710020-001-0080</t>
  </si>
  <si>
    <t>Slope Protection at Barangay Proper, San Isidro</t>
  </si>
  <si>
    <t>10710020-006-0012</t>
  </si>
  <si>
    <t xml:space="preserve">Construction of Flat Slab Bridge at Brgy. Proper, Banaybanay </t>
  </si>
  <si>
    <t>Improvement of FMR at Sitio Cangcawit, Banaybanay</t>
  </si>
  <si>
    <t>10710030-030-0189</t>
  </si>
  <si>
    <t xml:space="preserve">Improvement of Covered Court &amp; Evacuation Center, Brgy. Banga </t>
  </si>
  <si>
    <t>*10710020-001-0079</t>
  </si>
  <si>
    <t>Improvement of FMR at Sitio Cansig-id,  Brgy. Banga</t>
  </si>
  <si>
    <t xml:space="preserve">Improvement of FMR from Brgy. Proper to Sitio Aya,  Brgy. Bugay </t>
  </si>
  <si>
    <t>Improvement of FMR from Brgy Proper to Sitio Canlantang,Brgy. Bugay</t>
  </si>
  <si>
    <t>264-009-1711-g0597</t>
  </si>
  <si>
    <t>Construction of Satellite Farmers' Market, Brgy. Dawis</t>
  </si>
  <si>
    <t>10710020-001-0115</t>
  </si>
  <si>
    <t xml:space="preserve">Improvement of FMR at Brgy. Dawis </t>
  </si>
  <si>
    <t>10710020-001-0081</t>
  </si>
  <si>
    <t>Improvement of Road from Barangay Proper to Kalamtukan Elementary School, Brgy. Kalamtukan</t>
  </si>
  <si>
    <t>Improvement of FMR at Brgy. Proper, Manduao</t>
  </si>
  <si>
    <t>*10710020-001-0114</t>
  </si>
  <si>
    <t>Improvement of FMR at Brgy. Minaba</t>
  </si>
  <si>
    <t>10710020-001-0075</t>
  </si>
  <si>
    <t xml:space="preserve">Improvement of FMR at Sitio Kasla, Brgy. Nangka </t>
  </si>
  <si>
    <t>10710020-001-0085</t>
  </si>
  <si>
    <t>Improvement of FMR at Sitios Terong, Palongpong, Canggabi and Cadal-ugan, Brgy. Narra</t>
  </si>
  <si>
    <t>10710020-001-0072</t>
  </si>
  <si>
    <t xml:space="preserve">Road Opening at Brgy. Narra Proper </t>
  </si>
  <si>
    <t>Construction of Cloning Chamber at San Roque BADC</t>
  </si>
  <si>
    <t>10710020-006-0013</t>
  </si>
  <si>
    <t xml:space="preserve">Improvement of Flat Slab Bridge at Sitio   Magsakang, Brgy Tayawan </t>
  </si>
  <si>
    <t>10710020-001-0074</t>
  </si>
  <si>
    <t>Improvement of Binanigan-Guintanaan FMR, Tayawan</t>
  </si>
  <si>
    <t>10710020-001-0073</t>
  </si>
  <si>
    <t>Improvement of Binanigan-Napo FMR, Brgy. Tayawan</t>
  </si>
  <si>
    <t>10710020-006-0014</t>
  </si>
  <si>
    <t xml:space="preserve">Construction of Flat Slab Bridge Connecting Barangay Proper to Purok Malinong, Brgy. Villasol </t>
  </si>
  <si>
    <t>Improvement of FMR at Brgy. Banaybanay</t>
  </si>
  <si>
    <t>10710020-001-0078</t>
  </si>
  <si>
    <t xml:space="preserve">Improvement of FMR at Sitio Napit-an, Brgy. Maninihon </t>
  </si>
  <si>
    <t>10710020-001-0082</t>
  </si>
  <si>
    <t xml:space="preserve">Improvement of FMR at Sitio Ondol, Brgy. Nangka </t>
  </si>
  <si>
    <t>*10710020-001-0077</t>
  </si>
  <si>
    <t xml:space="preserve">Road Improvement at Brgy. Ubos </t>
  </si>
  <si>
    <t>*10710020-030-0002</t>
  </si>
  <si>
    <t>Construction of Pathway to Banay-Banay Proper</t>
  </si>
  <si>
    <t>Banay-Banay</t>
  </si>
  <si>
    <t>10710020-001-0084</t>
  </si>
  <si>
    <t>Road Opening from National Highway to Purok 1 Pasil, Brgy. Malabugas</t>
  </si>
  <si>
    <t>10710020-001-0083</t>
  </si>
  <si>
    <t>Improvement of FMR at Sitio San Ramon, Brgy. Poblacion</t>
  </si>
  <si>
    <t>10710020-001-0070</t>
  </si>
  <si>
    <t>Rehabilitation of Farm to Market Road from Sitio Bosque to Tavera, Barangay Nangka</t>
  </si>
  <si>
    <t xml:space="preserve">Purchase of Lot(Road Right of Way for Various Road Projects) </t>
  </si>
  <si>
    <t>10710010-001-0003</t>
  </si>
  <si>
    <t xml:space="preserve">Development of Danapa Eco Park </t>
  </si>
  <si>
    <t>10710020-030-0003</t>
  </si>
  <si>
    <t xml:space="preserve">Development of Narra Water Park </t>
  </si>
  <si>
    <t xml:space="preserve">Lot Acquisition for Development Projects </t>
  </si>
  <si>
    <t>10710020-001-0112</t>
  </si>
  <si>
    <t>Widening of Malabugas-San Roque Road</t>
  </si>
  <si>
    <t>10710020-001-0095</t>
  </si>
  <si>
    <t>Concreting of Road Approaching Lapay Box Culvert with Slope Protection, Dawis</t>
  </si>
  <si>
    <t>Bayawan Creek, Dawis</t>
  </si>
  <si>
    <t>10710020-001-0094</t>
  </si>
  <si>
    <t>Concreting of Road Approaching Candalaga Box Culvert with Slope Protection, Nangka</t>
  </si>
  <si>
    <t>10710020-001-0098</t>
  </si>
  <si>
    <t>Concreting of Road Approaching Pusi-on Box Culvert with Slope Protection, Maninihon</t>
  </si>
  <si>
    <t>10710020-001-0093</t>
  </si>
  <si>
    <t>Concreting of Road Approaching Camandagan Box Culvert with Slope Protection, Maninihon</t>
  </si>
  <si>
    <t>10710020-001-0091</t>
  </si>
  <si>
    <t>Concreting of Road Approaching Balao Box Culvert with Slope Protection, San Miguel</t>
  </si>
  <si>
    <t>10710020-001-0096</t>
  </si>
  <si>
    <t>Concreting of Road Approaching Magsakang Box Culvert with  Slope Protection, Tayawan</t>
  </si>
  <si>
    <t>10710020-006-0016</t>
  </si>
  <si>
    <t>Completion of Magsakang Flat Slab Bridge, Tayawan</t>
  </si>
  <si>
    <t>10710020-001-0097</t>
  </si>
  <si>
    <t>Concreting of Road Approaching Pamuat Box Culvert with Slope Protection, San Isidro</t>
  </si>
  <si>
    <t>10710020-001-0092</t>
  </si>
  <si>
    <t>Concreting of Road Approaching Binanigan Box Culvert with Slope Protection, Tayawan</t>
  </si>
  <si>
    <t>*10710020-001-0086</t>
  </si>
  <si>
    <t>Concreting of Road at Purok 7, Barangay Tinago</t>
  </si>
  <si>
    <t>10710020-001-0088</t>
  </si>
  <si>
    <t>Concreting of Dawis-Lapay FMR</t>
  </si>
  <si>
    <t>10710020-001-0087</t>
  </si>
  <si>
    <t>Concreting of Banga-San Roque-Minaba-San Miguel-Tayawan FMR</t>
  </si>
  <si>
    <t>10710020-001-0090</t>
  </si>
  <si>
    <t>Concreting of Nangka-Narra FMR</t>
  </si>
  <si>
    <t>10710020-001-0105</t>
  </si>
  <si>
    <t>Concreting of Tabuan- Banaybanay-Lapay-Bugay-San Jose-Manduao FMR</t>
  </si>
  <si>
    <t>10710020-001-0103</t>
  </si>
  <si>
    <t>Concreting of Road from Sitio Balastro to Sitio Candulion to Pulangyuta, Barangay Kalamtukan</t>
  </si>
  <si>
    <t>10710020-001-0104</t>
  </si>
  <si>
    <t>Concreting of Road with Drainage Canal at Upper Napit-an, Maninihon</t>
  </si>
  <si>
    <t>10710020-001-0102</t>
  </si>
  <si>
    <t>Concreting of Road from Highway Intersection to Minaba Elem. School, Brgy. Minaba</t>
  </si>
  <si>
    <t>10710020-001-0099</t>
  </si>
  <si>
    <t>Concreting of Road at Sitio Kasla, Brgy. Nangka</t>
  </si>
  <si>
    <t>10710020-006-0020</t>
  </si>
  <si>
    <t>Construction of Flat Slab Bridge at Sitio Terong, Narra</t>
  </si>
  <si>
    <t>10710020-001-0107</t>
  </si>
  <si>
    <t>Road Concreting from Proper Narra to Purok III, Brgy. Narra</t>
  </si>
  <si>
    <t>10710020-001-0089</t>
  </si>
  <si>
    <t>Concreting of FMR from National Highway to Sitio Lapacon, Brgy. Pagatban</t>
  </si>
  <si>
    <t>10710020-001-0100</t>
  </si>
  <si>
    <t xml:space="preserve"> Concreting of Road at Sitio Upper Pamu-at, San Isidro</t>
  </si>
  <si>
    <t>10710020-001-0101</t>
  </si>
  <si>
    <t xml:space="preserve"> Concreting of Road at  Upper Talao, San Isidro</t>
  </si>
  <si>
    <t>10710020-001-0108</t>
  </si>
  <si>
    <t>Road Shouldering Along Zamora St., Brgy. Ubos</t>
  </si>
  <si>
    <t>10710020-001-0110</t>
  </si>
  <si>
    <t>Road Surfacing from Barangay Proper to Sitio Gawgaw to Sitio Aya, Brgy. Bugay</t>
  </si>
  <si>
    <t>10710020-001-0111</t>
  </si>
  <si>
    <t>Road Surfacing from Barangay Proper to Sitio Mambuy-og to Sitio Canlantang, Brgy. Bugay</t>
  </si>
  <si>
    <t>10710020-001-0109</t>
  </si>
  <si>
    <t>10710020-004-0017</t>
  </si>
  <si>
    <t>Installation of Cylindrical Culvert with Riprap at Proper Narra</t>
  </si>
  <si>
    <t>Construction of Small Scale Irrigation Projects (SSIP):</t>
  </si>
  <si>
    <t>10710020-003-0007</t>
  </si>
  <si>
    <t xml:space="preserve">   a.  Purok Mangga, Brgy. Manduao</t>
  </si>
  <si>
    <t xml:space="preserve"> Manduao</t>
  </si>
  <si>
    <t>10710020-003-0008</t>
  </si>
  <si>
    <t xml:space="preserve">   b.  Sitio Dita, Brgy. Tabuan</t>
  </si>
  <si>
    <t>10710020-003-0009</t>
  </si>
  <si>
    <t xml:space="preserve">   c.  Upper Canlinte, Brgy Ali-is</t>
  </si>
  <si>
    <t>10710020-003-0010</t>
  </si>
  <si>
    <t>Rehabilitation of Irrigation Canal at Brgy. Tabuan</t>
  </si>
  <si>
    <t>Construction of Barangay Public Market, Ali-is (Phase 1)</t>
  </si>
  <si>
    <t>10710030-005-0001</t>
  </si>
  <si>
    <t>Completion of Minaba Mini Slaughterhouse Phase III</t>
  </si>
  <si>
    <t>Construction of Rainwater Harvesting Systems for Nurseries:</t>
  </si>
  <si>
    <t>10710020-002-0075</t>
  </si>
  <si>
    <t xml:space="preserve">   a.  Brgy. San Miguel</t>
  </si>
  <si>
    <t>10710020-002-0076</t>
  </si>
  <si>
    <t xml:space="preserve">   b.  Brgy. Tayawan</t>
  </si>
  <si>
    <t>10710020-002-0077</t>
  </si>
  <si>
    <t xml:space="preserve">   c.  Brgy. Cansumalig</t>
  </si>
  <si>
    <t>10710020-002-0078</t>
  </si>
  <si>
    <t xml:space="preserve">   d.  Brgy. Manduao</t>
  </si>
  <si>
    <t>10710020-002-0079</t>
  </si>
  <si>
    <t xml:space="preserve">   e.  Brgy. Kalamtukan</t>
  </si>
  <si>
    <t>10710030-030-0159</t>
  </si>
  <si>
    <t>Construction of Fish Processing Center @ Brgy. Suba</t>
  </si>
  <si>
    <t>10710030-030-0161</t>
  </si>
  <si>
    <t>Major Repair of Narra Barangay Agricultural Development Center (BADC)</t>
  </si>
  <si>
    <t>10710030-030-0160</t>
  </si>
  <si>
    <t>Major Repair of Manduao Barangay Agricultural Development Center (BADC)</t>
  </si>
  <si>
    <t>Purchase of Boom Truck</t>
  </si>
  <si>
    <t>Purchase of 1 Unit Backhoe for Barangay Tayawan</t>
  </si>
  <si>
    <t>10701010-001-0129</t>
  </si>
  <si>
    <t>Purchase of Lot for Agricultural Research Center</t>
  </si>
  <si>
    <t>10710020-001-0125</t>
  </si>
  <si>
    <t>Improvement of Bugay-San Jose-Manduao FMR</t>
  </si>
  <si>
    <t>10710020-001-0127</t>
  </si>
  <si>
    <t>Sanitary Landfill (Land Acquisition) 2004</t>
  </si>
  <si>
    <t xml:space="preserve">Sanitary Landfill - Dumpsite Acquisition </t>
  </si>
  <si>
    <t>*10710020-007-0002</t>
  </si>
  <si>
    <t xml:space="preserve">Construction of Drainage Canal with Cover Along City Streets </t>
  </si>
  <si>
    <t>*10710020-007-0010</t>
  </si>
  <si>
    <t>Construction of Drainage City Streets - Zamora, Teologio Sts, Subd Area</t>
  </si>
  <si>
    <t>Zamora, Teologio &amp; Subd Area</t>
  </si>
  <si>
    <t>*10710020-005-0008</t>
  </si>
  <si>
    <t>Rehabilitation of River Bank Protection at Sitio Ebuan</t>
  </si>
  <si>
    <t>*10710020-007-0011</t>
  </si>
  <si>
    <t xml:space="preserve">Const. of Drainage Canal at along Burgos St. &amp; AlongBollos St. Brgy Ubos </t>
  </si>
  <si>
    <t>*10710020-005-0007</t>
  </si>
  <si>
    <t>10710020-007-0017</t>
  </si>
  <si>
    <t xml:space="preserve">Concreting of Drainage Canal Cover Along National Highway, Brgy. Villareal </t>
  </si>
  <si>
    <t>10710020-007-0022</t>
  </si>
  <si>
    <t xml:space="preserve">Construction of Drainage at Cabugcabugan Creek, Brgy. Poblacion, Phase 4 </t>
  </si>
  <si>
    <t>*10710020-007-0021</t>
  </si>
  <si>
    <t>Construction of Concrete Canal Cover Along Rizat St. Brgy Tinago</t>
  </si>
  <si>
    <t>10710020-005-0010</t>
  </si>
  <si>
    <t>Construction of Riverbank Protection at Camayaan Creek,Brgy. Malabugas</t>
  </si>
  <si>
    <t>10710020-008-0006</t>
  </si>
  <si>
    <t>Flood Control Project at Brgy. Malabugas, Phase 2</t>
  </si>
  <si>
    <t>10710020-007-0026</t>
  </si>
  <si>
    <t>Construction of Drainage Canal from Upper Napit-an to Lower  Napit-an, Brgy. Maninihon</t>
  </si>
  <si>
    <t>10710020-007-0025</t>
  </si>
  <si>
    <t>Covering of Drainage Canals along Gomez St., Brgy. Ubos</t>
  </si>
  <si>
    <t>TOTAL EDF CONTINUING APPROPRIATION</t>
  </si>
  <si>
    <t>TOTAL EDF - CURRENT &amp; CONTINUING APPROPRIATION</t>
  </si>
  <si>
    <t>CORAZON P. LIRAZAN, CPA</t>
  </si>
  <si>
    <t>HON. PRYDE HENRY A. TEVES</t>
  </si>
  <si>
    <t>City Accountant</t>
  </si>
  <si>
    <t>City Mayor</t>
  </si>
  <si>
    <t xml:space="preserve"> </t>
  </si>
  <si>
    <t>Program/Project</t>
  </si>
  <si>
    <t>Pending: Remaing work is installation of RCPC at the water source</t>
  </si>
  <si>
    <t>Project heavily damaged by typhoon - discontinued</t>
  </si>
  <si>
    <t>Pending: 4 Units Completed, 1 unit not yet started due to no lot available</t>
  </si>
  <si>
    <t>Construction of Dawis Public Market (Phase 2)</t>
  </si>
  <si>
    <t>Supply &amp; Installation of Hog &amp; Cattle Slaughterhouse Equipment for Bayawan City AA Slaughterhouse Plant</t>
  </si>
  <si>
    <t>Construction of Multi-Purpose Pavement at Sitio -Upper Pinangimnan</t>
  </si>
  <si>
    <t>Construction of Multi-Purpose Pavement at Sitio Pitogo 1</t>
  </si>
  <si>
    <t>10710030-001-0012</t>
  </si>
  <si>
    <t>Road Surfacing at Barangay Cansumalig</t>
  </si>
  <si>
    <t>Establishment of Youth Development Center</t>
  </si>
  <si>
    <t>6/31/2020</t>
  </si>
  <si>
    <t>Pending: Declared site has no water source</t>
  </si>
  <si>
    <t>6/31/2018</t>
  </si>
  <si>
    <t>11/31/2019</t>
  </si>
  <si>
    <t>Improvement of Road Along Bayawan CIP Main Canal</t>
  </si>
  <si>
    <t xml:space="preserve">Construction of 2 Units Small Scale Rubber Processing Plant with Shed </t>
  </si>
  <si>
    <t>Construction of Pigpens</t>
  </si>
  <si>
    <t>Const. of Footbridge at Sitio Lower Baican, Brgy Villasol</t>
  </si>
  <si>
    <t>Pending: Punch list not yet rectify &amp; Subject For Termination</t>
  </si>
  <si>
    <t>Construction of 2-Storey Multi-Purpose Building, Brgy.  Poblacion</t>
  </si>
  <si>
    <t>Cancelled as per instruction from DSWD</t>
  </si>
  <si>
    <t>Water System Development for Sitio Balastro-Pulang Yuta-Tower, Brgy. Kalamtukan</t>
  </si>
  <si>
    <t>Water System Development at Sitio Calumpang, Kalumboyan</t>
  </si>
  <si>
    <t>Installation of Water Supply System at Sitios Bantolinao, Patag and Proper I, Brgy. Tabuan</t>
  </si>
  <si>
    <t>Installation of Streetlighting System at Bulibuli, Banga</t>
  </si>
  <si>
    <t>Barangay Electrification Project, San Jose</t>
  </si>
  <si>
    <t>Construction of Bunker Silo</t>
  </si>
  <si>
    <t>Construction of Barangay Multi-Purpose Hall (Phase II), Cansumalig</t>
  </si>
  <si>
    <t>Construction of Multi-Purpose Hall at Niludhan, Dawis</t>
  </si>
  <si>
    <t>Construction of Barangay Nangka Multi-Purpose Hall (Phase II)</t>
  </si>
  <si>
    <t>Construction of Multi-Purpose Building (Phase II), Brgy. Poblacion</t>
  </si>
  <si>
    <t>Construction of Multi-Purpose Building at Sitio Bia-as, San Miguel</t>
  </si>
  <si>
    <t>Construction of Multi-Purpose Hall, Brgy. San Miguel (Phase V)</t>
  </si>
  <si>
    <t>Improvement of Barangay Multi-Purpose Building, Suba</t>
  </si>
  <si>
    <t>Construction of Barangay Multi-Purpose Hall, Tinago (Phase 4)</t>
  </si>
  <si>
    <t>Construction of Multi-Purpose Hall, Brgy. Ubos (Phase 1)</t>
  </si>
  <si>
    <t>Purchase of 1 Unit Dump Truck for Barangay Tabuan</t>
  </si>
  <si>
    <t>Purchase of Mini-Dumptruck for Barangay Minaba</t>
  </si>
  <si>
    <t>Purchase of Mini-Dumptruck for Barangay Boyco</t>
  </si>
  <si>
    <t>1 Unit Mini-Dumptruck - DA</t>
  </si>
  <si>
    <t>1 Unit Backhoe (0.5 cu.m)</t>
  </si>
  <si>
    <t>1 Unit Water Tanker</t>
  </si>
  <si>
    <t>1 Unit Transit Mixer (5 cu.m)</t>
  </si>
  <si>
    <t>2 Units Vibratory Roller</t>
  </si>
  <si>
    <t>2 Units Payloader</t>
  </si>
  <si>
    <t>1 Unit Backhoe (1 cu.m)</t>
  </si>
  <si>
    <t>1 Unit Motor Grader</t>
  </si>
  <si>
    <t>6 Units Dump Truck</t>
  </si>
  <si>
    <t>Construction of Cattle Shed at Sitio Cabcabon, Barangay Banga</t>
  </si>
  <si>
    <t>Construction of Perimeter &amp; Divisional Fences for Cattle at Sitio Cabcabon, Brgy. Banga</t>
  </si>
  <si>
    <t>Construction of Public Market Building, Maninihon</t>
  </si>
  <si>
    <t>Construction of Barangay Public Market, Banaybanay</t>
  </si>
  <si>
    <t>Road Concreting at Purok Pagkakaisa, Villareal</t>
  </si>
  <si>
    <t>Road Concreting at Talaptap-Narra Proper</t>
  </si>
  <si>
    <t>Road Concreting at Sitio Ondol, Nangka</t>
  </si>
  <si>
    <t>Concreting of Manduao-Bucao Farm to Market Road</t>
  </si>
  <si>
    <t>Concreting of Tower-Baong Road, Kalamtukan</t>
  </si>
  <si>
    <t>Improvement of Farm to Market Road at Sitio Dita, Ali-is</t>
  </si>
  <si>
    <t>Concreting of Inland Aquaculture Road Network</t>
  </si>
  <si>
    <t>Completion of Urban Road (Gomez Ext.)</t>
  </si>
  <si>
    <t>Lot Acquisition for Informal Settlers</t>
  </si>
  <si>
    <t>Purchase of Lot for Barangay Multi-Purpose Hall Extension, Banga</t>
  </si>
  <si>
    <t>Purchase of Lot for Relocation Site, Brgy. Manduao</t>
  </si>
  <si>
    <t xml:space="preserve"> Loan Amortization</t>
  </si>
  <si>
    <t>Construction of 10 Units Residual Waste Containment for Upland Barangays</t>
  </si>
  <si>
    <t>Construction of Toxic and Hazardous Waste Vault Phase 2</t>
  </si>
  <si>
    <t>Construction of New Central Materials Recovery Facility</t>
  </si>
  <si>
    <t>Construction of Flat Slab Bridge at Magtangis Creek in Sitio Guintana-an, Brgy. Tayawan</t>
  </si>
  <si>
    <t>Construction of Concrete Canal Cover at Barangay Suba</t>
  </si>
  <si>
    <t>Construction of Foot Bridge at Purok Ipil-ipil, San Roque</t>
  </si>
  <si>
    <t>Construction of Foot Bridge at Sitio Omod, Maninihon</t>
  </si>
  <si>
    <t>Construction &amp; Heavy Equipment</t>
  </si>
  <si>
    <t>Purchase of Lot for Multi-Purpose Hall at Sitio Cambulo. Banga</t>
  </si>
  <si>
    <t>Other Property, Plant &amp; Equipment</t>
  </si>
  <si>
    <t>Other Machinery &amp; Equipment</t>
  </si>
  <si>
    <t>Purchase of 50 KVA Transformer for BCTLDC</t>
  </si>
  <si>
    <t>Construction of City Health Office Building</t>
  </si>
  <si>
    <t xml:space="preserve">Installation of Street Lightings at Brgy Proper, Villasol </t>
  </si>
  <si>
    <t xml:space="preserve">     b. Establishment of Montessori-Type Early Child Care Development Centers</t>
  </si>
  <si>
    <t xml:space="preserve">     a. Banga Central School</t>
  </si>
  <si>
    <t xml:space="preserve">     b. BCSTEC Elementary &amp; Highschool </t>
  </si>
  <si>
    <t xml:space="preserve">     c. Malabugas Highschool</t>
  </si>
  <si>
    <t xml:space="preserve">     d. Nangka Elementary School</t>
  </si>
  <si>
    <t xml:space="preserve">     e. Guisocon Elementary School</t>
  </si>
  <si>
    <t xml:space="preserve">     f. Atilano Cabangal Memorial Highschool</t>
  </si>
  <si>
    <t xml:space="preserve">     g. Tavera Elementary School</t>
  </si>
  <si>
    <t xml:space="preserve">     h. Dean Felix Gaudiel Memorial Elementary School</t>
  </si>
  <si>
    <t xml:space="preserve">     i. H. Bido Jordan Elementary School</t>
  </si>
  <si>
    <t xml:space="preserve">     j. Bayawan National Highschool</t>
  </si>
  <si>
    <t xml:space="preserve">     k. Maninihon Elementary &amp; Highschool </t>
  </si>
  <si>
    <t xml:space="preserve">     l. H. Bido Jordan Highschool School</t>
  </si>
  <si>
    <t xml:space="preserve">    m. SLGTMES</t>
  </si>
  <si>
    <t xml:space="preserve">     a. Tinago</t>
  </si>
  <si>
    <t xml:space="preserve">     b. Boyco</t>
  </si>
  <si>
    <t xml:space="preserve">     c. Suba</t>
  </si>
  <si>
    <t xml:space="preserve">     d. Poblacion</t>
  </si>
  <si>
    <t xml:space="preserve">     e. Banga</t>
  </si>
  <si>
    <t xml:space="preserve">     f.  Malabugas</t>
  </si>
  <si>
    <t xml:space="preserve">     g.Villareal</t>
  </si>
  <si>
    <t xml:space="preserve">     h. BNHS</t>
  </si>
  <si>
    <t>3rd Quarter - For Implementation</t>
  </si>
  <si>
    <t>4th Quarter - For Implementation</t>
  </si>
  <si>
    <t xml:space="preserve">     a. Establishment of Montessori-Type Early Child Care Development Centers    Phase 2</t>
  </si>
  <si>
    <t>Const. of Rain Collector at Brgy. San Isidro</t>
  </si>
  <si>
    <t>Purchase of Digital Weighing Scale</t>
  </si>
  <si>
    <t>Establishment of Bayawan Farmers' Market in Dumaguete</t>
  </si>
  <si>
    <t>Renovation of the Integrated Business Center(IBC) Building</t>
  </si>
  <si>
    <t>Fish Farm Development Program</t>
  </si>
  <si>
    <t>Total Projects for Economic Development - Continuing Appropriation</t>
  </si>
  <si>
    <t>Total Projects for Environmental Management - Continuing Appropriation</t>
  </si>
  <si>
    <t>Total Projects for Social Development - Continuing Appropriation</t>
  </si>
  <si>
    <t>Total Projects for Environmental Management - Current Appropriation</t>
  </si>
  <si>
    <t>Pending: No site available</t>
  </si>
  <si>
    <t>On going</t>
  </si>
  <si>
    <t>Pending : Some equipments  already deteriorated</t>
  </si>
  <si>
    <t>Pending: Need to look other quarry source, road not yet passable</t>
  </si>
  <si>
    <t>Pending: No Right Of Way</t>
  </si>
  <si>
    <t>Pending: Road not passable</t>
  </si>
  <si>
    <t xml:space="preserve">On going </t>
  </si>
  <si>
    <t>Pending: Due to transfer of site location</t>
  </si>
  <si>
    <t>Contract: Temporary suspended need supplemental budget</t>
  </si>
  <si>
    <t>Pending: PR was cancelled</t>
  </si>
  <si>
    <t>Pending : No Road of Way</t>
  </si>
  <si>
    <t>Pending: Materials not yet delivered</t>
  </si>
  <si>
    <t>Rehabilitation of Riverbank @ Brgy. Nangka</t>
  </si>
  <si>
    <t>-do-</t>
  </si>
  <si>
    <t>Pending: Road no longer passable</t>
  </si>
  <si>
    <t xml:space="preserve">Pending: Road no longer passable </t>
  </si>
  <si>
    <t>Excess cost due to of inventory averaging of eNGAS</t>
  </si>
  <si>
    <t>Pending: Material estimates is inadequate</t>
  </si>
  <si>
    <t xml:space="preserve">  </t>
  </si>
  <si>
    <t>Pending: Awaits consultation ( BMAKBI, Eldie Tinapao)</t>
  </si>
  <si>
    <t>Temporarily Stopped: Due to COA's remarks in POW</t>
  </si>
  <si>
    <t>Excess cost: Budget of Multi Purpose of Tinago                          (CY 2018 = 2,278,571.43 &amp; CY2019 = 1,678,571.43) were consolidated in POW</t>
  </si>
  <si>
    <t>Per SAAOB as of June 30, 2020</t>
  </si>
  <si>
    <t>Construction of Dawis Public Market (add'l fund)</t>
  </si>
  <si>
    <t>Pending due to un-availabilty of materials</t>
  </si>
  <si>
    <t>1st Quarter Implemented</t>
  </si>
  <si>
    <t>As of September 30, 2020</t>
  </si>
  <si>
    <t>Improvement of Maninihon-Cansumalig-San Isidro Farm to Market Road</t>
  </si>
  <si>
    <t>Construction of Small Scale Irrigation Project in Sitio Bolo, Tabuan</t>
  </si>
  <si>
    <t>Purchase of 1 unit Mini Dump Truck</t>
  </si>
  <si>
    <t>Improvement of Bayawan City Wet Public Market Building-1 (84 units)</t>
  </si>
  <si>
    <t>Road Opening Rizal St. from Zamora St. to River Bank</t>
  </si>
  <si>
    <t>Other Property, Plant and Equipment</t>
  </si>
  <si>
    <t>For Implementation</t>
  </si>
  <si>
    <t xml:space="preserve">For Implementation </t>
  </si>
  <si>
    <t>Per SAAOB as of September 30, 2020</t>
  </si>
  <si>
    <t xml:space="preserve">On-going </t>
  </si>
  <si>
    <t>Pending: No Right of Way</t>
  </si>
  <si>
    <t>Access road not passable</t>
  </si>
  <si>
    <t xml:space="preserve">Remarks </t>
  </si>
  <si>
    <t>Pending: Request transfer to Sitio Bolo</t>
  </si>
  <si>
    <t>Pending: re-PR magsaysay type deepwell un-available in the market</t>
  </si>
  <si>
    <t>Budget of Multi Purpose of Tinago                          (CY 2018 = 2,278,571.43 &amp; CY2019 = 1,678,571.43) were consolidated in POW</t>
  </si>
  <si>
    <t>Pending: 4 Units Completed, 1 unit not yet started due to of un-availablity of lot</t>
  </si>
  <si>
    <t>Pilot Livestock Silage Stocking Project - Establishment of Stockroom</t>
  </si>
  <si>
    <t xml:space="preserve">     a. Establishment of Montessori-Type Early Child Care Development Centers Phase 2</t>
  </si>
  <si>
    <t>Pending: Wait for Deed of Donation</t>
  </si>
  <si>
    <t>Excess amount due to the averaging inventory cost of eNGAS</t>
  </si>
  <si>
    <t>CORAZON P. LIRAZAN, CPA,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</si>
</sst>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_);_(* \(#,##0.00\);_(* \-??_);_(@_)"/>
    <numFmt numFmtId="165" formatCode="mm/dd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5"/>
      <name val="Calibri"/>
      <family val="2"/>
      <scheme val="minor"/>
    </font>
    <font>
      <sz val="10"/>
      <name val="Calibri"/>
      <family val="2"/>
      <scheme val="minor"/>
    </font>
    <font>
      <sz val="10"/>
      <name val="Calisto MT"/>
      <family val="1"/>
    </font>
    <font>
      <b/>
      <sz val="12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 Narrow"/>
      <family val="2"/>
    </font>
    <font>
      <b/>
      <u/>
      <sz val="8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8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0" fillId="0" borderId="0" applyFill="0" applyBorder="0" applyAlignment="0" applyProtection="0"/>
    <xf numFmtId="43" fontId="11" fillId="0" borderId="0" applyFont="0" applyFill="0" applyBorder="0" applyAlignment="0" applyProtection="0"/>
    <xf numFmtId="0" fontId="14" fillId="0" borderId="0"/>
  </cellStyleXfs>
  <cellXfs count="37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7" fillId="0" borderId="0" xfId="0" applyFont="1" applyFill="1" applyBorder="1"/>
    <xf numFmtId="43" fontId="5" fillId="0" borderId="0" xfId="0" applyNumberFormat="1" applyFont="1" applyFill="1" applyBorder="1"/>
    <xf numFmtId="0" fontId="5" fillId="0" borderId="0" xfId="0" applyFont="1" applyFill="1"/>
    <xf numFmtId="43" fontId="5" fillId="0" borderId="0" xfId="4" applyFont="1" applyFill="1" applyBorder="1"/>
    <xf numFmtId="0" fontId="5" fillId="0" borderId="0" xfId="0" applyFont="1" applyFill="1" applyAlignment="1">
      <alignment wrapText="1"/>
    </xf>
    <xf numFmtId="43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9" fontId="5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3" fillId="0" borderId="0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9" fontId="4" fillId="0" borderId="0" xfId="2" applyFont="1" applyFill="1" applyBorder="1" applyAlignment="1">
      <alignment horizontal="center" vertical="center"/>
    </xf>
    <xf numFmtId="9" fontId="3" fillId="0" borderId="0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9" fontId="19" fillId="0" borderId="0" xfId="2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43" fontId="20" fillId="0" borderId="0" xfId="4" applyFont="1" applyFill="1" applyBorder="1" applyAlignment="1">
      <alignment vertical="center" wrapText="1"/>
    </xf>
    <xf numFmtId="9" fontId="19" fillId="0" borderId="0" xfId="2" applyFont="1" applyFill="1" applyBorder="1" applyAlignment="1">
      <alignment vertical="center" wrapText="1"/>
    </xf>
    <xf numFmtId="0" fontId="0" fillId="0" borderId="0" xfId="0" applyFill="1"/>
    <xf numFmtId="9" fontId="3" fillId="0" borderId="6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3" fontId="13" fillId="0" borderId="0" xfId="5" applyFont="1" applyFill="1" applyBorder="1" applyAlignment="1">
      <alignment vertical="center" wrapText="1"/>
    </xf>
    <xf numFmtId="43" fontId="13" fillId="0" borderId="0" xfId="4" applyFont="1" applyFill="1" applyBorder="1" applyAlignment="1">
      <alignment vertical="center" wrapText="1"/>
    </xf>
    <xf numFmtId="43" fontId="13" fillId="0" borderId="0" xfId="1" applyFont="1" applyFill="1" applyBorder="1" applyAlignment="1">
      <alignment vertical="center" wrapText="1"/>
    </xf>
    <xf numFmtId="43" fontId="13" fillId="0" borderId="0" xfId="3" applyNumberFormat="1" applyFont="1" applyFill="1" applyBorder="1" applyAlignment="1">
      <alignment horizontal="center" vertical="center" wrapText="1"/>
    </xf>
    <xf numFmtId="164" fontId="13" fillId="0" borderId="0" xfId="3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43" fontId="18" fillId="0" borderId="0" xfId="1" applyFont="1" applyFill="1" applyBorder="1" applyAlignment="1">
      <alignment vertical="center" wrapText="1"/>
    </xf>
    <xf numFmtId="0" fontId="17" fillId="0" borderId="0" xfId="3" applyFont="1" applyFill="1" applyBorder="1" applyAlignment="1">
      <alignment vertical="center" wrapText="1"/>
    </xf>
    <xf numFmtId="43" fontId="17" fillId="0" borderId="3" xfId="4" applyFont="1" applyFill="1" applyBorder="1" applyAlignment="1">
      <alignment vertical="center" wrapText="1"/>
    </xf>
    <xf numFmtId="9" fontId="13" fillId="0" borderId="0" xfId="2" applyFont="1" applyFill="1" applyBorder="1" applyAlignment="1">
      <alignment horizontal="center" vertical="center" wrapText="1"/>
    </xf>
    <xf numFmtId="43" fontId="17" fillId="0" borderId="0" xfId="4" applyFont="1" applyFill="1" applyBorder="1" applyAlignment="1">
      <alignment vertical="center" wrapText="1"/>
    </xf>
    <xf numFmtId="9" fontId="13" fillId="0" borderId="0" xfId="2" applyFont="1" applyFill="1" applyBorder="1" applyAlignment="1">
      <alignment vertical="center" wrapText="1"/>
    </xf>
    <xf numFmtId="9" fontId="13" fillId="0" borderId="0" xfId="3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vertical="center" wrapText="1"/>
    </xf>
    <xf numFmtId="43" fontId="17" fillId="0" borderId="0" xfId="3" applyNumberFormat="1" applyFont="1" applyFill="1" applyBorder="1" applyAlignment="1">
      <alignment vertical="center" wrapText="1"/>
    </xf>
    <xf numFmtId="43" fontId="17" fillId="0" borderId="5" xfId="3" applyNumberFormat="1" applyFont="1" applyFill="1" applyBorder="1" applyAlignment="1">
      <alignment vertical="center" wrapText="1"/>
    </xf>
    <xf numFmtId="9" fontId="17" fillId="0" borderId="0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3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9" fontId="13" fillId="0" borderId="0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13" fillId="0" borderId="0" xfId="3" applyFont="1" applyFill="1" applyBorder="1" applyAlignment="1">
      <alignment horizontal="left" vertical="center"/>
    </xf>
    <xf numFmtId="43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top"/>
    </xf>
    <xf numFmtId="43" fontId="17" fillId="0" borderId="0" xfId="4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43" fontId="13" fillId="0" borderId="0" xfId="1" applyFont="1" applyFill="1" applyBorder="1" applyAlignment="1">
      <alignment horizontal="center" vertical="center" wrapText="1"/>
    </xf>
    <xf numFmtId="43" fontId="13" fillId="0" borderId="0" xfId="4" applyFont="1" applyFill="1" applyBorder="1" applyAlignment="1" applyProtection="1">
      <alignment vertical="center"/>
    </xf>
    <xf numFmtId="165" fontId="13" fillId="0" borderId="0" xfId="4" applyNumberFormat="1" applyFont="1" applyFill="1" applyBorder="1" applyAlignment="1" applyProtection="1">
      <alignment horizontal="center" vertical="center"/>
    </xf>
    <xf numFmtId="9" fontId="13" fillId="0" borderId="0" xfId="2" applyFont="1" applyFill="1" applyBorder="1" applyAlignment="1" applyProtection="1">
      <alignment horizontal="center" vertical="center"/>
    </xf>
    <xf numFmtId="43" fontId="13" fillId="0" borderId="0" xfId="1" applyFont="1" applyFill="1" applyBorder="1" applyAlignment="1" applyProtection="1">
      <alignment horizontal="center" vertical="center"/>
    </xf>
    <xf numFmtId="43" fontId="13" fillId="0" borderId="0" xfId="4" applyFont="1" applyFill="1" applyBorder="1" applyAlignment="1">
      <alignment horizontal="left" vertical="center"/>
    </xf>
    <xf numFmtId="165" fontId="13" fillId="0" borderId="0" xfId="4" applyNumberFormat="1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vertical="center" wrapText="1"/>
    </xf>
    <xf numFmtId="165" fontId="13" fillId="0" borderId="0" xfId="3" applyNumberFormat="1" applyFont="1" applyFill="1" applyBorder="1" applyAlignment="1">
      <alignment horizontal="center" vertical="center"/>
    </xf>
    <xf numFmtId="39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165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top"/>
    </xf>
    <xf numFmtId="43" fontId="13" fillId="0" borderId="0" xfId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49" fontId="13" fillId="0" borderId="0" xfId="1" applyNumberFormat="1" applyFont="1" applyFill="1" applyBorder="1" applyAlignment="1">
      <alignment horizontal="left" vertical="center" wrapText="1"/>
    </xf>
    <xf numFmtId="43" fontId="13" fillId="0" borderId="0" xfId="5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43" fontId="18" fillId="0" borderId="0" xfId="5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9" fontId="18" fillId="0" borderId="0" xfId="2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/>
    <xf numFmtId="9" fontId="13" fillId="0" borderId="0" xfId="2" applyFont="1" applyFill="1" applyAlignment="1">
      <alignment horizontal="center" vertical="center"/>
    </xf>
    <xf numFmtId="43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3" fontId="13" fillId="0" borderId="0" xfId="5" applyFont="1" applyFill="1" applyBorder="1" applyAlignment="1">
      <alignment horizontal="left" vertical="center" wrapText="1"/>
    </xf>
    <xf numFmtId="43" fontId="13" fillId="0" borderId="0" xfId="1" applyFont="1" applyFill="1" applyBorder="1" applyAlignment="1">
      <alignment horizontal="right" vertical="center"/>
    </xf>
    <xf numFmtId="43" fontId="13" fillId="0" borderId="0" xfId="5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43" fontId="17" fillId="0" borderId="3" xfId="4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9" fontId="17" fillId="0" borderId="0" xfId="2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3" fontId="13" fillId="0" borderId="0" xfId="4" applyFont="1" applyFill="1" applyBorder="1" applyAlignment="1">
      <alignment vertical="center"/>
    </xf>
    <xf numFmtId="43" fontId="13" fillId="0" borderId="0" xfId="6" applyNumberFormat="1" applyFont="1" applyFill="1" applyBorder="1" applyAlignment="1">
      <alignment vertical="center"/>
    </xf>
    <xf numFmtId="43" fontId="13" fillId="0" borderId="0" xfId="4" applyFont="1" applyFill="1" applyBorder="1" applyAlignment="1">
      <alignment horizontal="left" vertical="center" wrapText="1"/>
    </xf>
    <xf numFmtId="165" fontId="13" fillId="0" borderId="0" xfId="4" applyNumberFormat="1" applyFont="1" applyFill="1" applyBorder="1" applyAlignment="1" applyProtection="1">
      <alignment horizontal="center" vertical="center" wrapText="1"/>
    </xf>
    <xf numFmtId="165" fontId="13" fillId="0" borderId="0" xfId="3" applyNumberFormat="1" applyFont="1" applyFill="1" applyBorder="1" applyAlignment="1">
      <alignment horizontal="center" vertical="center" wrapText="1"/>
    </xf>
    <xf numFmtId="43" fontId="13" fillId="0" borderId="0" xfId="4" applyFont="1" applyFill="1" applyBorder="1" applyAlignment="1">
      <alignment horizontal="right" vertical="center"/>
    </xf>
    <xf numFmtId="43" fontId="13" fillId="0" borderId="0" xfId="0" applyNumberFormat="1" applyFont="1" applyFill="1" applyBorder="1" applyAlignment="1">
      <alignment horizontal="left" vertical="center" wrapText="1"/>
    </xf>
    <xf numFmtId="0" fontId="13" fillId="0" borderId="0" xfId="6" applyFont="1" applyFill="1" applyBorder="1" applyAlignment="1">
      <alignment horizontal="left" vertical="center" wrapText="1"/>
    </xf>
    <xf numFmtId="165" fontId="13" fillId="0" borderId="0" xfId="6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left" vertical="center" wrapText="1"/>
    </xf>
    <xf numFmtId="4" fontId="13" fillId="0" borderId="0" xfId="0" applyNumberFormat="1" applyFont="1" applyFill="1" applyAlignment="1">
      <alignment vertical="center"/>
    </xf>
    <xf numFmtId="43" fontId="13" fillId="0" borderId="0" xfId="5" applyFont="1" applyFill="1" applyBorder="1" applyAlignment="1">
      <alignment horizontal="center" vertical="center" wrapText="1"/>
    </xf>
    <xf numFmtId="9" fontId="13" fillId="0" borderId="0" xfId="2" applyFont="1" applyFill="1" applyAlignment="1">
      <alignment horizontal="center" vertical="center" wrapText="1"/>
    </xf>
    <xf numFmtId="43" fontId="13" fillId="0" borderId="0" xfId="0" applyNumberFormat="1" applyFont="1" applyFill="1" applyAlignment="1">
      <alignment vertical="center" wrapText="1"/>
    </xf>
    <xf numFmtId="43" fontId="17" fillId="0" borderId="3" xfId="5" applyFont="1" applyFill="1" applyBorder="1" applyAlignment="1">
      <alignment horizontal="center" vertical="center"/>
    </xf>
    <xf numFmtId="43" fontId="17" fillId="0" borderId="0" xfId="5" applyFont="1" applyFill="1" applyBorder="1" applyAlignment="1">
      <alignment horizontal="center" vertical="center"/>
    </xf>
    <xf numFmtId="43" fontId="13" fillId="0" borderId="0" xfId="4" applyFont="1" applyFill="1" applyBorder="1" applyAlignment="1" applyProtection="1">
      <alignment vertical="center" wrapText="1"/>
    </xf>
    <xf numFmtId="165" fontId="13" fillId="0" borderId="0" xfId="4" applyNumberFormat="1" applyFont="1" applyFill="1" applyBorder="1" applyAlignment="1">
      <alignment horizontal="center" vertical="center" wrapText="1"/>
    </xf>
    <xf numFmtId="43" fontId="13" fillId="0" borderId="0" xfId="3" applyNumberFormat="1" applyFont="1" applyFill="1" applyBorder="1" applyAlignment="1">
      <alignment horizontal="center" vertical="center"/>
    </xf>
    <xf numFmtId="43" fontId="17" fillId="0" borderId="0" xfId="4" applyFont="1" applyFill="1" applyBorder="1" applyAlignment="1" applyProtection="1">
      <alignment horizontal="left" vertical="center"/>
    </xf>
    <xf numFmtId="43" fontId="17" fillId="0" borderId="2" xfId="4" applyFont="1" applyFill="1" applyBorder="1" applyAlignment="1">
      <alignment vertical="center"/>
    </xf>
    <xf numFmtId="43" fontId="17" fillId="0" borderId="0" xfId="4" applyFont="1" applyFill="1" applyBorder="1" applyAlignment="1">
      <alignment vertical="center"/>
    </xf>
    <xf numFmtId="43" fontId="17" fillId="0" borderId="4" xfId="0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9" fontId="21" fillId="0" borderId="0" xfId="2" applyFont="1" applyFill="1" applyBorder="1" applyAlignment="1">
      <alignment horizontal="center" vertical="center"/>
    </xf>
    <xf numFmtId="43" fontId="13" fillId="0" borderId="0" xfId="2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/>
    <xf numFmtId="165" fontId="13" fillId="0" borderId="0" xfId="5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43" fontId="13" fillId="0" borderId="0" xfId="5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43" fontId="3" fillId="0" borderId="6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2" borderId="0" xfId="0" applyNumberFormat="1" applyFont="1" applyFill="1" applyBorder="1" applyAlignment="1"/>
    <xf numFmtId="43" fontId="13" fillId="2" borderId="0" xfId="5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 wrapText="1"/>
    </xf>
    <xf numFmtId="9" fontId="13" fillId="3" borderId="0" xfId="2" applyFont="1" applyFill="1" applyBorder="1" applyAlignment="1">
      <alignment horizontal="center" vertical="center"/>
    </xf>
    <xf numFmtId="43" fontId="13" fillId="3" borderId="0" xfId="1" applyFont="1" applyFill="1" applyBorder="1" applyAlignment="1">
      <alignment horizontal="center" vertical="center"/>
    </xf>
    <xf numFmtId="0" fontId="6" fillId="4" borderId="0" xfId="0" applyFont="1" applyFill="1" applyBorder="1"/>
    <xf numFmtId="39" fontId="5" fillId="4" borderId="0" xfId="0" applyNumberFormat="1" applyFont="1" applyFill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top"/>
    </xf>
    <xf numFmtId="0" fontId="13" fillId="4" borderId="0" xfId="3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left" vertical="center" wrapText="1"/>
    </xf>
    <xf numFmtId="43" fontId="13" fillId="4" borderId="0" xfId="4" applyFont="1" applyFill="1" applyBorder="1" applyAlignment="1">
      <alignment horizontal="left" vertical="center"/>
    </xf>
    <xf numFmtId="165" fontId="13" fillId="4" borderId="0" xfId="4" applyNumberFormat="1" applyFont="1" applyFill="1" applyBorder="1" applyAlignment="1" applyProtection="1">
      <alignment horizontal="center" vertical="center"/>
    </xf>
    <xf numFmtId="165" fontId="13" fillId="4" borderId="0" xfId="3" applyNumberFormat="1" applyFont="1" applyFill="1" applyBorder="1" applyAlignment="1">
      <alignment horizontal="center" vertical="center"/>
    </xf>
    <xf numFmtId="9" fontId="13" fillId="4" borderId="0" xfId="2" applyFont="1" applyFill="1" applyBorder="1" applyAlignment="1">
      <alignment horizontal="center" vertical="center"/>
    </xf>
    <xf numFmtId="43" fontId="13" fillId="4" borderId="0" xfId="1" applyFont="1" applyFill="1" applyBorder="1" applyAlignment="1">
      <alignment horizontal="center" vertical="center"/>
    </xf>
    <xf numFmtId="43" fontId="13" fillId="4" borderId="0" xfId="0" applyNumberFormat="1" applyFont="1" applyFill="1" applyBorder="1" applyAlignment="1">
      <alignment vertical="center"/>
    </xf>
    <xf numFmtId="0" fontId="5" fillId="4" borderId="0" xfId="0" applyFont="1" applyFill="1" applyBorder="1"/>
    <xf numFmtId="0" fontId="13" fillId="4" borderId="0" xfId="3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vertical="top"/>
    </xf>
    <xf numFmtId="0" fontId="13" fillId="4" borderId="0" xfId="3" applyFont="1" applyFill="1" applyBorder="1" applyAlignment="1">
      <alignment horizontal="left" vertical="center"/>
    </xf>
    <xf numFmtId="165" fontId="13" fillId="4" borderId="0" xfId="4" applyNumberFormat="1" applyFont="1" applyFill="1" applyBorder="1" applyAlignment="1">
      <alignment horizontal="center" vertical="center"/>
    </xf>
    <xf numFmtId="43" fontId="13" fillId="4" borderId="0" xfId="4" applyFont="1" applyFill="1" applyBorder="1" applyAlignment="1">
      <alignment horizontal="right" vertical="center"/>
    </xf>
    <xf numFmtId="49" fontId="13" fillId="4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3" fontId="13" fillId="3" borderId="0" xfId="5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49" fontId="13" fillId="3" borderId="0" xfId="0" applyNumberFormat="1" applyFont="1" applyFill="1" applyBorder="1" applyAlignment="1">
      <alignment horizontal="left" vertical="center" wrapText="1"/>
    </xf>
    <xf numFmtId="0" fontId="6" fillId="5" borderId="0" xfId="0" applyFont="1" applyFill="1" applyBorder="1"/>
    <xf numFmtId="39" fontId="5" fillId="5" borderId="0" xfId="0" applyNumberFormat="1" applyFont="1" applyFill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top"/>
    </xf>
    <xf numFmtId="0" fontId="13" fillId="5" borderId="0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/>
    </xf>
    <xf numFmtId="43" fontId="13" fillId="5" borderId="0" xfId="5" applyFont="1" applyFill="1" applyBorder="1" applyAlignment="1">
      <alignment horizontal="center" vertical="center"/>
    </xf>
    <xf numFmtId="165" fontId="13" fillId="5" borderId="0" xfId="0" applyNumberFormat="1" applyFont="1" applyFill="1" applyBorder="1" applyAlignment="1">
      <alignment horizontal="center" vertical="center"/>
    </xf>
    <xf numFmtId="9" fontId="13" fillId="5" borderId="0" xfId="2" applyFont="1" applyFill="1" applyBorder="1" applyAlignment="1">
      <alignment horizontal="center" vertical="center"/>
    </xf>
    <xf numFmtId="43" fontId="13" fillId="5" borderId="0" xfId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49" fontId="13" fillId="5" borderId="0" xfId="0" applyNumberFormat="1" applyFont="1" applyFill="1" applyBorder="1" applyAlignment="1">
      <alignment horizontal="left" vertical="center" wrapText="1"/>
    </xf>
    <xf numFmtId="0" fontId="5" fillId="5" borderId="0" xfId="0" applyFont="1" applyFill="1" applyBorder="1"/>
    <xf numFmtId="0" fontId="6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Alignment="1">
      <alignment vertical="center"/>
    </xf>
    <xf numFmtId="0" fontId="13" fillId="5" borderId="0" xfId="3" applyFont="1" applyFill="1" applyBorder="1" applyAlignment="1">
      <alignment horizontal="center" vertical="center"/>
    </xf>
    <xf numFmtId="0" fontId="13" fillId="5" borderId="0" xfId="3" applyFont="1" applyFill="1" applyBorder="1" applyAlignment="1">
      <alignment horizontal="center" vertical="top"/>
    </xf>
    <xf numFmtId="43" fontId="13" fillId="5" borderId="2" xfId="5" applyFont="1" applyFill="1" applyBorder="1" applyAlignment="1">
      <alignment horizontal="center" vertical="center"/>
    </xf>
    <xf numFmtId="43" fontId="13" fillId="5" borderId="2" xfId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top"/>
    </xf>
    <xf numFmtId="43" fontId="13" fillId="5" borderId="0" xfId="4" applyFont="1" applyFill="1" applyBorder="1" applyAlignment="1">
      <alignment vertical="center"/>
    </xf>
    <xf numFmtId="43" fontId="13" fillId="5" borderId="0" xfId="4" applyFont="1" applyFill="1" applyBorder="1" applyAlignment="1" applyProtection="1">
      <alignment horizontal="left" vertical="center" wrapText="1"/>
    </xf>
    <xf numFmtId="43" fontId="13" fillId="5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 wrapText="1"/>
    </xf>
    <xf numFmtId="9" fontId="20" fillId="0" borderId="0" xfId="2" applyFont="1" applyFill="1" applyBorder="1" applyAlignment="1">
      <alignment horizontal="center" vertical="center"/>
    </xf>
    <xf numFmtId="43" fontId="20" fillId="0" borderId="0" xfId="1" applyFont="1" applyFill="1" applyBorder="1" applyAlignment="1">
      <alignment horizontal="center" vertical="center"/>
    </xf>
    <xf numFmtId="9" fontId="20" fillId="0" borderId="6" xfId="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9" fontId="20" fillId="0" borderId="0" xfId="2" applyFont="1" applyFill="1" applyBorder="1" applyAlignment="1">
      <alignment horizontal="center" vertical="center" wrapText="1"/>
    </xf>
    <xf numFmtId="43" fontId="20" fillId="0" borderId="0" xfId="1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center"/>
    </xf>
    <xf numFmtId="9" fontId="19" fillId="0" borderId="0" xfId="2" applyFont="1" applyFill="1" applyBorder="1" applyAlignment="1">
      <alignment horizontal="center" vertical="center"/>
    </xf>
    <xf numFmtId="43" fontId="19" fillId="0" borderId="0" xfId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43" fontId="19" fillId="0" borderId="0" xfId="0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vertical="center" wrapText="1"/>
    </xf>
    <xf numFmtId="43" fontId="19" fillId="0" borderId="0" xfId="5" applyFont="1" applyFill="1" applyBorder="1" applyAlignment="1">
      <alignment vertical="center" wrapText="1"/>
    </xf>
    <xf numFmtId="43" fontId="19" fillId="0" borderId="0" xfId="1" applyFont="1" applyFill="1" applyBorder="1" applyAlignment="1">
      <alignment vertical="center" wrapText="1"/>
    </xf>
    <xf numFmtId="43" fontId="20" fillId="0" borderId="0" xfId="3" applyNumberFormat="1" applyFont="1" applyFill="1" applyBorder="1" applyAlignment="1">
      <alignment vertical="center" wrapText="1"/>
    </xf>
    <xf numFmtId="43" fontId="20" fillId="0" borderId="5" xfId="3" applyNumberFormat="1" applyFont="1" applyFill="1" applyBorder="1" applyAlignment="1">
      <alignment vertical="center" wrapText="1"/>
    </xf>
    <xf numFmtId="0" fontId="19" fillId="0" borderId="0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top"/>
    </xf>
    <xf numFmtId="43" fontId="20" fillId="0" borderId="0" xfId="4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43" fontId="19" fillId="0" borderId="0" xfId="5" applyFont="1" applyFill="1" applyBorder="1" applyAlignment="1">
      <alignment horizontal="left" vertical="center"/>
    </xf>
    <xf numFmtId="165" fontId="19" fillId="0" borderId="0" xfId="3" applyNumberFormat="1" applyFont="1" applyFill="1" applyBorder="1" applyAlignment="1">
      <alignment horizontal="center" vertical="center"/>
    </xf>
    <xf numFmtId="43" fontId="20" fillId="0" borderId="0" xfId="5" applyFont="1" applyFill="1" applyBorder="1" applyAlignment="1">
      <alignment horizontal="center" vertical="center"/>
    </xf>
    <xf numFmtId="43" fontId="19" fillId="0" borderId="0" xfId="3" applyNumberFormat="1" applyFont="1" applyFill="1" applyBorder="1" applyAlignment="1">
      <alignment horizontal="center" vertical="center"/>
    </xf>
    <xf numFmtId="43" fontId="20" fillId="0" borderId="0" xfId="4" applyFont="1" applyFill="1" applyBorder="1" applyAlignment="1" applyProtection="1">
      <alignment horizontal="left" vertical="center"/>
    </xf>
    <xf numFmtId="43" fontId="19" fillId="0" borderId="0" xfId="0" applyNumberFormat="1" applyFont="1" applyFill="1" applyBorder="1" applyAlignment="1">
      <alignment horizontal="left" vertical="center" wrapText="1"/>
    </xf>
    <xf numFmtId="43" fontId="19" fillId="0" borderId="0" xfId="1" applyFont="1" applyFill="1" applyBorder="1" applyAlignment="1">
      <alignment vertical="center"/>
    </xf>
    <xf numFmtId="0" fontId="20" fillId="0" borderId="0" xfId="3" applyFont="1" applyFill="1" applyBorder="1" applyAlignment="1">
      <alignment horizontal="center" vertical="center"/>
    </xf>
    <xf numFmtId="43" fontId="20" fillId="0" borderId="5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3" fontId="20" fillId="0" borderId="6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43" fontId="20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43" fontId="19" fillId="0" borderId="0" xfId="4" applyFont="1" applyFill="1" applyBorder="1" applyAlignment="1">
      <alignment vertical="center" wrapText="1"/>
    </xf>
    <xf numFmtId="43" fontId="19" fillId="0" borderId="0" xfId="3" applyNumberFormat="1" applyFont="1" applyFill="1" applyBorder="1" applyAlignment="1">
      <alignment horizontal="center" vertical="center" wrapText="1"/>
    </xf>
    <xf numFmtId="164" fontId="19" fillId="0" borderId="0" xfId="3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3" fontId="23" fillId="0" borderId="0" xfId="1" applyFont="1" applyFill="1" applyBorder="1" applyAlignment="1">
      <alignment vertical="center" wrapText="1"/>
    </xf>
    <xf numFmtId="165" fontId="19" fillId="0" borderId="0" xfId="5" applyNumberFormat="1" applyFont="1" applyFill="1" applyBorder="1" applyAlignment="1">
      <alignment horizontal="center" vertical="center" wrapText="1"/>
    </xf>
    <xf numFmtId="9" fontId="19" fillId="0" borderId="0" xfId="3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 wrapText="1"/>
    </xf>
    <xf numFmtId="43" fontId="19" fillId="0" borderId="0" xfId="4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/>
    <xf numFmtId="43" fontId="19" fillId="0" borderId="0" xfId="5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165" fontId="19" fillId="0" borderId="0" xfId="4" applyNumberFormat="1" applyFont="1" applyFill="1" applyBorder="1" applyAlignment="1">
      <alignment horizontal="center" vertical="center" wrapText="1"/>
    </xf>
    <xf numFmtId="39" fontId="5" fillId="0" borderId="0" xfId="0" applyNumberFormat="1" applyFont="1" applyFill="1" applyBorder="1" applyAlignment="1">
      <alignment vertical="center"/>
    </xf>
    <xf numFmtId="43" fontId="19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43" fontId="19" fillId="0" borderId="0" xfId="1" applyFont="1" applyFill="1" applyBorder="1" applyAlignment="1">
      <alignment horizontal="center" vertical="center" wrapText="1"/>
    </xf>
    <xf numFmtId="43" fontId="19" fillId="0" borderId="0" xfId="4" applyFont="1" applyFill="1" applyBorder="1" applyAlignment="1">
      <alignment horizontal="left" vertical="center"/>
    </xf>
    <xf numFmtId="165" fontId="19" fillId="0" borderId="0" xfId="4" applyNumberFormat="1" applyFont="1" applyFill="1" applyBorder="1" applyAlignment="1">
      <alignment horizontal="center" vertical="center"/>
    </xf>
    <xf numFmtId="43" fontId="19" fillId="0" borderId="0" xfId="4" applyFont="1" applyFill="1" applyBorder="1" applyAlignment="1" applyProtection="1">
      <alignment vertical="center"/>
    </xf>
    <xf numFmtId="165" fontId="19" fillId="0" borderId="0" xfId="4" applyNumberFormat="1" applyFont="1" applyFill="1" applyBorder="1" applyAlignment="1" applyProtection="1">
      <alignment horizontal="center" vertical="center"/>
    </xf>
    <xf numFmtId="9" fontId="19" fillId="0" borderId="0" xfId="2" applyFont="1" applyFill="1" applyBorder="1" applyAlignment="1" applyProtection="1">
      <alignment horizontal="center" vertical="center"/>
    </xf>
    <xf numFmtId="43" fontId="19" fillId="0" borderId="0" xfId="1" applyFont="1" applyFill="1" applyBorder="1" applyAlignment="1" applyProtection="1">
      <alignment horizontal="center" vertical="center"/>
    </xf>
    <xf numFmtId="0" fontId="19" fillId="0" borderId="0" xfId="6" applyFont="1" applyFill="1" applyBorder="1" applyAlignment="1">
      <alignment vertical="center" wrapText="1"/>
    </xf>
    <xf numFmtId="39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165" fontId="19" fillId="0" borderId="0" xfId="1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top"/>
    </xf>
    <xf numFmtId="43" fontId="19" fillId="0" borderId="0" xfId="1" applyFont="1" applyFill="1" applyBorder="1" applyAlignment="1">
      <alignment horizontal="left" vertical="center"/>
    </xf>
    <xf numFmtId="49" fontId="19" fillId="0" borderId="0" xfId="1" applyNumberFormat="1" applyFont="1" applyFill="1" applyBorder="1" applyAlignment="1">
      <alignment horizontal="left" vertical="center" wrapText="1"/>
    </xf>
    <xf numFmtId="43" fontId="19" fillId="0" borderId="0" xfId="5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43" fontId="23" fillId="0" borderId="0" xfId="5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9" fontId="23" fillId="0" borderId="0" xfId="2" applyFont="1" applyFill="1" applyBorder="1" applyAlignment="1">
      <alignment horizontal="center" vertical="center"/>
    </xf>
    <xf numFmtId="43" fontId="23" fillId="0" borderId="0" xfId="1" applyFont="1" applyFill="1" applyBorder="1" applyAlignment="1">
      <alignment horizontal="center" vertical="center"/>
    </xf>
    <xf numFmtId="43" fontId="19" fillId="0" borderId="0" xfId="5" applyFont="1" applyFill="1" applyBorder="1" applyAlignment="1">
      <alignment horizontal="left" vertical="center" wrapText="1"/>
    </xf>
    <xf numFmtId="43" fontId="19" fillId="0" borderId="0" xfId="1" applyFont="1" applyFill="1" applyBorder="1" applyAlignment="1">
      <alignment horizontal="right" vertical="center"/>
    </xf>
    <xf numFmtId="43" fontId="19" fillId="0" borderId="0" xfId="4" applyFont="1" applyFill="1" applyBorder="1" applyAlignment="1">
      <alignment vertical="center"/>
    </xf>
    <xf numFmtId="43" fontId="19" fillId="0" borderId="0" xfId="6" applyNumberFormat="1" applyFont="1" applyFill="1" applyBorder="1" applyAlignment="1">
      <alignment vertical="center"/>
    </xf>
    <xf numFmtId="43" fontId="19" fillId="0" borderId="0" xfId="4" applyFont="1" applyFill="1" applyBorder="1" applyAlignment="1">
      <alignment horizontal="left" vertical="center" wrapText="1"/>
    </xf>
    <xf numFmtId="165" fontId="19" fillId="0" borderId="0" xfId="4" applyNumberFormat="1" applyFont="1" applyFill="1" applyBorder="1" applyAlignment="1" applyProtection="1">
      <alignment horizontal="center" vertical="center" wrapText="1"/>
    </xf>
    <xf numFmtId="165" fontId="19" fillId="0" borderId="0" xfId="3" applyNumberFormat="1" applyFont="1" applyFill="1" applyBorder="1" applyAlignment="1">
      <alignment horizontal="center" vertical="center" wrapText="1"/>
    </xf>
    <xf numFmtId="43" fontId="19" fillId="0" borderId="0" xfId="4" applyFont="1" applyFill="1" applyBorder="1" applyAlignment="1">
      <alignment horizontal="right" vertical="center"/>
    </xf>
    <xf numFmtId="0" fontId="19" fillId="0" borderId="0" xfId="3" applyFont="1" applyFill="1" applyBorder="1" applyAlignment="1"/>
    <xf numFmtId="0" fontId="19" fillId="0" borderId="0" xfId="6" applyFont="1" applyFill="1" applyBorder="1" applyAlignment="1">
      <alignment horizontal="left" vertical="center" wrapText="1"/>
    </xf>
    <xf numFmtId="165" fontId="19" fillId="0" borderId="0" xfId="6" applyNumberFormat="1" applyFont="1" applyFill="1" applyBorder="1" applyAlignment="1">
      <alignment horizontal="center" vertical="center"/>
    </xf>
    <xf numFmtId="43" fontId="19" fillId="0" borderId="0" xfId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vertical="center"/>
    </xf>
    <xf numFmtId="43" fontId="19" fillId="0" borderId="0" xfId="4" applyFont="1" applyFill="1" applyBorder="1" applyAlignment="1" applyProtection="1">
      <alignment vertical="center" wrapText="1"/>
    </xf>
    <xf numFmtId="43" fontId="19" fillId="0" borderId="2" xfId="5" applyFont="1" applyFill="1" applyBorder="1" applyAlignment="1">
      <alignment horizontal="center" vertical="center"/>
    </xf>
    <xf numFmtId="43" fontId="19" fillId="0" borderId="2" xfId="1" applyFont="1" applyFill="1" applyBorder="1" applyAlignment="1">
      <alignment horizontal="center" vertical="center"/>
    </xf>
    <xf numFmtId="43" fontId="20" fillId="0" borderId="3" xfId="5" applyFont="1" applyFill="1" applyBorder="1" applyAlignment="1">
      <alignment horizontal="center" vertical="center"/>
    </xf>
    <xf numFmtId="43" fontId="20" fillId="0" borderId="3" xfId="4" applyFont="1" applyFill="1" applyBorder="1" applyAlignment="1">
      <alignment horizontal="center" vertical="center"/>
    </xf>
    <xf numFmtId="43" fontId="20" fillId="0" borderId="3" xfId="4" applyFont="1" applyFill="1" applyBorder="1" applyAlignment="1">
      <alignment vertical="center" wrapText="1"/>
    </xf>
    <xf numFmtId="43" fontId="20" fillId="0" borderId="3" xfId="4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top"/>
    </xf>
    <xf numFmtId="0" fontId="20" fillId="0" borderId="0" xfId="3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center"/>
    </xf>
    <xf numFmtId="43" fontId="20" fillId="0" borderId="6" xfId="1" applyFont="1" applyFill="1" applyBorder="1" applyAlignment="1">
      <alignment horizontal="center" vertical="center" wrapText="1"/>
    </xf>
  </cellXfs>
  <cellStyles count="7">
    <cellStyle name="Comma" xfId="1" builtinId="3"/>
    <cellStyle name="Comma 2" xfId="5" xr:uid="{00000000-0005-0000-0000-000001000000}"/>
    <cellStyle name="Comma 3" xfId="4" xr:uid="{00000000-0005-0000-0000-000002000000}"/>
    <cellStyle name="Normal" xfId="0" builtinId="0"/>
    <cellStyle name="Normal 2" xfId="3" xr:uid="{00000000-0005-0000-0000-000004000000}"/>
    <cellStyle name="Normal_SB#1-2014" xfId="6" xr:uid="{00000000-0005-0000-0000-000005000000}"/>
    <cellStyle name="Percent" xfId="2" builtinId="5"/>
  </cellStyles>
  <dxfs count="0"/>
  <tableStyles count="0" defaultTableStyle="TableStyleMedium2" defaultPivotStyle="PivotStyleLight16"/>
  <colors>
    <mruColors>
      <color rgb="FFF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6"/>
  <sheetViews>
    <sheetView topLeftCell="C1" workbookViewId="0">
      <pane xSplit="3" ySplit="11" topLeftCell="F381" activePane="bottomRight" state="frozen"/>
      <selection activeCell="C1" sqref="C1"/>
      <selection pane="topRight" activeCell="F1" sqref="F1"/>
      <selection pane="bottomLeft" activeCell="C12" sqref="C12"/>
      <selection pane="bottomRight" activeCell="E386" sqref="E386"/>
    </sheetView>
  </sheetViews>
  <sheetFormatPr defaultRowHeight="18.75" customHeight="1" x14ac:dyDescent="0.2"/>
  <cols>
    <col min="1" max="1" width="3.5703125" style="5" hidden="1" customWidth="1"/>
    <col min="2" max="2" width="17.5703125" style="14" hidden="1" customWidth="1"/>
    <col min="3" max="3" width="4.7109375" style="17" customWidth="1"/>
    <col min="4" max="4" width="2" style="6" customWidth="1"/>
    <col min="5" max="5" width="50.140625" style="16" customWidth="1"/>
    <col min="6" max="6" width="12.7109375" style="33" customWidth="1"/>
    <col min="7" max="7" width="12.85546875" style="14" customWidth="1"/>
    <col min="8" max="9" width="9" style="17" customWidth="1"/>
    <col min="10" max="10" width="7.42578125" style="18" customWidth="1"/>
    <col min="11" max="11" width="12.7109375" style="13" customWidth="1"/>
    <col min="12" max="12" width="5.42578125" style="14" customWidth="1"/>
    <col min="13" max="13" width="34.5703125" style="175" customWidth="1"/>
    <col min="14" max="14" width="3.42578125" style="3" customWidth="1"/>
    <col min="15" max="15" width="5.7109375" style="3" hidden="1" customWidth="1"/>
    <col min="16" max="16384" width="9.140625" style="3"/>
  </cols>
  <sheetData>
    <row r="1" spans="1:14" s="2" customFormat="1" ht="15" x14ac:dyDescent="0.25">
      <c r="A1" s="1"/>
      <c r="B1" s="23"/>
      <c r="C1" s="359" t="s">
        <v>0</v>
      </c>
      <c r="D1" s="359"/>
      <c r="E1" s="360"/>
      <c r="F1" s="359"/>
      <c r="G1" s="359"/>
      <c r="H1" s="359"/>
      <c r="I1" s="359"/>
      <c r="J1" s="359"/>
      <c r="K1" s="359"/>
      <c r="L1" s="359"/>
      <c r="M1" s="360"/>
    </row>
    <row r="2" spans="1:14" s="2" customFormat="1" ht="15" x14ac:dyDescent="0.25">
      <c r="A2" s="1"/>
      <c r="B2" s="23"/>
      <c r="C2" s="359" t="s">
        <v>1</v>
      </c>
      <c r="D2" s="359"/>
      <c r="E2" s="360"/>
      <c r="F2" s="359"/>
      <c r="G2" s="359"/>
      <c r="H2" s="359"/>
      <c r="I2" s="359"/>
      <c r="J2" s="359"/>
      <c r="K2" s="359"/>
      <c r="L2" s="359"/>
      <c r="M2" s="360"/>
    </row>
    <row r="3" spans="1:14" s="2" customFormat="1" ht="15" x14ac:dyDescent="0.25">
      <c r="A3" s="1"/>
      <c r="B3" s="23"/>
      <c r="C3" s="359" t="s">
        <v>835</v>
      </c>
      <c r="D3" s="359"/>
      <c r="E3" s="360"/>
      <c r="F3" s="359"/>
      <c r="G3" s="359"/>
      <c r="H3" s="359"/>
      <c r="I3" s="359"/>
      <c r="J3" s="359"/>
      <c r="K3" s="359"/>
      <c r="L3" s="359"/>
      <c r="M3" s="360"/>
    </row>
    <row r="4" spans="1:14" s="2" customFormat="1" ht="15" x14ac:dyDescent="0.25">
      <c r="A4" s="1"/>
      <c r="B4" s="23"/>
      <c r="C4" s="359" t="s">
        <v>2</v>
      </c>
      <c r="D4" s="359"/>
      <c r="E4" s="360"/>
      <c r="F4" s="359"/>
      <c r="G4" s="359"/>
      <c r="H4" s="359"/>
      <c r="I4" s="359"/>
      <c r="J4" s="359"/>
      <c r="K4" s="359"/>
      <c r="L4" s="359"/>
      <c r="M4" s="360"/>
    </row>
    <row r="5" spans="1:14" s="2" customFormat="1" ht="12.75" x14ac:dyDescent="0.2">
      <c r="A5" s="1"/>
      <c r="B5" s="23"/>
      <c r="C5" s="19"/>
      <c r="D5" s="4"/>
      <c r="E5" s="20"/>
      <c r="F5" s="39"/>
      <c r="G5" s="19"/>
      <c r="H5" s="19"/>
      <c r="I5" s="19"/>
      <c r="J5" s="42"/>
      <c r="K5" s="24"/>
      <c r="L5" s="19"/>
      <c r="M5" s="173"/>
    </row>
    <row r="6" spans="1:14" ht="12" x14ac:dyDescent="0.2">
      <c r="C6" s="361" t="s">
        <v>11</v>
      </c>
      <c r="D6" s="362" t="s">
        <v>696</v>
      </c>
      <c r="E6" s="362"/>
      <c r="F6" s="362" t="s">
        <v>3</v>
      </c>
      <c r="G6" s="362" t="s">
        <v>4</v>
      </c>
      <c r="H6" s="362" t="s">
        <v>5</v>
      </c>
      <c r="I6" s="362" t="s">
        <v>6</v>
      </c>
      <c r="J6" s="362" t="s">
        <v>7</v>
      </c>
      <c r="K6" s="363"/>
      <c r="L6" s="362" t="s">
        <v>8</v>
      </c>
      <c r="M6" s="362" t="s">
        <v>9</v>
      </c>
    </row>
    <row r="7" spans="1:14" s="22" customFormat="1" ht="36.75" thickBot="1" x14ac:dyDescent="0.25">
      <c r="A7" s="21">
        <v>1</v>
      </c>
      <c r="B7" s="29" t="s">
        <v>10</v>
      </c>
      <c r="C7" s="361"/>
      <c r="D7" s="362"/>
      <c r="E7" s="362"/>
      <c r="F7" s="362"/>
      <c r="G7" s="362"/>
      <c r="H7" s="362"/>
      <c r="I7" s="362"/>
      <c r="J7" s="57" t="s">
        <v>12</v>
      </c>
      <c r="K7" s="172" t="s">
        <v>13</v>
      </c>
      <c r="L7" s="362"/>
      <c r="M7" s="362"/>
    </row>
    <row r="8" spans="1:14" ht="13.5" thickTop="1" x14ac:dyDescent="0.2">
      <c r="B8" s="28"/>
      <c r="C8" s="19"/>
      <c r="D8" s="169"/>
      <c r="E8" s="20"/>
      <c r="F8" s="53"/>
      <c r="G8" s="170"/>
      <c r="H8" s="170"/>
      <c r="I8" s="170"/>
      <c r="J8" s="43"/>
      <c r="K8" s="25"/>
      <c r="L8" s="170"/>
      <c r="M8" s="173"/>
    </row>
    <row r="9" spans="1:14" ht="15" x14ac:dyDescent="0.2">
      <c r="A9" s="5">
        <v>3</v>
      </c>
      <c r="C9" s="364" t="s">
        <v>14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</row>
    <row r="10" spans="1:14" ht="15.75" x14ac:dyDescent="0.2">
      <c r="C10" s="168"/>
      <c r="D10" s="168"/>
      <c r="E10" s="168"/>
      <c r="F10" s="52"/>
      <c r="G10" s="168"/>
      <c r="H10" s="168"/>
      <c r="I10" s="168"/>
      <c r="J10" s="168"/>
      <c r="K10" s="168"/>
      <c r="L10" s="168"/>
      <c r="M10" s="52"/>
    </row>
    <row r="11" spans="1:14" ht="12.75" x14ac:dyDescent="0.2">
      <c r="C11" s="50"/>
      <c r="D11" s="365" t="s">
        <v>15</v>
      </c>
      <c r="E11" s="365"/>
      <c r="F11" s="49"/>
      <c r="G11" s="54"/>
      <c r="H11" s="49"/>
      <c r="I11" s="49"/>
      <c r="J11" s="51"/>
      <c r="K11" s="55"/>
      <c r="L11" s="49"/>
      <c r="M11" s="49"/>
    </row>
    <row r="12" spans="1:14" ht="22.5" x14ac:dyDescent="0.25">
      <c r="C12" s="31">
        <v>2020</v>
      </c>
      <c r="D12" s="58"/>
      <c r="E12" s="58" t="s">
        <v>718</v>
      </c>
      <c r="F12" s="58" t="s">
        <v>239</v>
      </c>
      <c r="G12" s="59">
        <v>1678571.43</v>
      </c>
      <c r="H12" s="60"/>
      <c r="I12" s="61"/>
      <c r="J12" s="62"/>
      <c r="K12" s="63"/>
      <c r="L12" s="64"/>
      <c r="M12" s="64" t="s">
        <v>797</v>
      </c>
      <c r="N12" s="56"/>
    </row>
    <row r="13" spans="1:14" ht="15" x14ac:dyDescent="0.25">
      <c r="C13" s="31">
        <v>2020</v>
      </c>
      <c r="D13" s="58"/>
      <c r="E13" s="58" t="s">
        <v>719</v>
      </c>
      <c r="F13" s="58" t="s">
        <v>224</v>
      </c>
      <c r="G13" s="59">
        <v>500000</v>
      </c>
      <c r="H13" s="60"/>
      <c r="I13" s="61"/>
      <c r="J13" s="62"/>
      <c r="K13" s="63"/>
      <c r="L13" s="64"/>
      <c r="M13" s="167" t="s">
        <v>822</v>
      </c>
      <c r="N13" s="56"/>
    </row>
    <row r="14" spans="1:14" ht="22.5" x14ac:dyDescent="0.25">
      <c r="A14" s="5">
        <v>7</v>
      </c>
      <c r="C14" s="31">
        <v>2020</v>
      </c>
      <c r="D14" s="58"/>
      <c r="E14" s="58" t="s">
        <v>720</v>
      </c>
      <c r="F14" s="58" t="s">
        <v>17</v>
      </c>
      <c r="G14" s="59">
        <v>500000</v>
      </c>
      <c r="H14" s="60"/>
      <c r="I14" s="61"/>
      <c r="J14" s="62"/>
      <c r="K14" s="63"/>
      <c r="L14" s="64"/>
      <c r="M14" s="167" t="s">
        <v>822</v>
      </c>
      <c r="N14" s="56"/>
    </row>
    <row r="15" spans="1:14" ht="15" x14ac:dyDescent="0.25">
      <c r="A15" s="5">
        <v>23</v>
      </c>
      <c r="B15" s="14">
        <v>0</v>
      </c>
      <c r="C15" s="31">
        <v>2020</v>
      </c>
      <c r="D15" s="58"/>
      <c r="E15" s="58" t="s">
        <v>721</v>
      </c>
      <c r="F15" s="58" t="s">
        <v>114</v>
      </c>
      <c r="G15" s="59">
        <v>500000</v>
      </c>
      <c r="H15" s="60"/>
      <c r="I15" s="61"/>
      <c r="J15" s="62"/>
      <c r="K15" s="63"/>
      <c r="L15" s="64"/>
      <c r="M15" s="167" t="s">
        <v>822</v>
      </c>
      <c r="N15" s="56"/>
    </row>
    <row r="16" spans="1:14" ht="15" x14ac:dyDescent="0.25">
      <c r="A16" s="5">
        <v>28</v>
      </c>
      <c r="B16" s="14" t="s">
        <v>20</v>
      </c>
      <c r="C16" s="31">
        <v>2020</v>
      </c>
      <c r="D16" s="58"/>
      <c r="E16" s="64" t="s">
        <v>722</v>
      </c>
      <c r="F16" s="58" t="s">
        <v>188</v>
      </c>
      <c r="G16" s="59">
        <v>858571.43</v>
      </c>
      <c r="H16" s="60"/>
      <c r="I16" s="61"/>
      <c r="J16" s="62"/>
      <c r="K16" s="63"/>
      <c r="L16" s="64"/>
      <c r="M16" s="167" t="s">
        <v>822</v>
      </c>
      <c r="N16" s="56"/>
    </row>
    <row r="17" spans="1:14" ht="15" x14ac:dyDescent="0.25">
      <c r="A17" s="5">
        <v>25</v>
      </c>
      <c r="B17" s="14">
        <v>0</v>
      </c>
      <c r="C17" s="31">
        <v>2020</v>
      </c>
      <c r="D17" s="58"/>
      <c r="E17" s="58" t="s">
        <v>723</v>
      </c>
      <c r="F17" s="58" t="s">
        <v>22</v>
      </c>
      <c r="G17" s="59">
        <v>1000000</v>
      </c>
      <c r="H17" s="65"/>
      <c r="I17" s="61"/>
      <c r="J17" s="62"/>
      <c r="K17" s="63"/>
      <c r="L17" s="64"/>
      <c r="M17" s="64" t="s">
        <v>798</v>
      </c>
      <c r="N17" s="56"/>
    </row>
    <row r="18" spans="1:14" ht="15" x14ac:dyDescent="0.25">
      <c r="A18" s="5">
        <v>33</v>
      </c>
      <c r="B18" s="14" t="s">
        <v>25</v>
      </c>
      <c r="C18" s="31">
        <v>2020</v>
      </c>
      <c r="D18" s="58"/>
      <c r="E18" s="58" t="s">
        <v>724</v>
      </c>
      <c r="F18" s="58" t="s">
        <v>391</v>
      </c>
      <c r="G18" s="59">
        <v>1678571.43</v>
      </c>
      <c r="H18" s="60"/>
      <c r="I18" s="61"/>
      <c r="J18" s="62"/>
      <c r="K18" s="63"/>
      <c r="L18" s="64"/>
      <c r="M18" s="64" t="s">
        <v>797</v>
      </c>
      <c r="N18" s="56"/>
    </row>
    <row r="19" spans="1:14" ht="15" x14ac:dyDescent="0.25">
      <c r="A19" s="5">
        <v>34</v>
      </c>
      <c r="B19" s="14" t="s">
        <v>28</v>
      </c>
      <c r="C19" s="31">
        <v>2020</v>
      </c>
      <c r="D19" s="58"/>
      <c r="E19" s="58" t="s">
        <v>725</v>
      </c>
      <c r="F19" s="58" t="s">
        <v>39</v>
      </c>
      <c r="G19" s="59">
        <v>700000</v>
      </c>
      <c r="H19" s="60"/>
      <c r="I19" s="61"/>
      <c r="J19" s="62"/>
      <c r="K19" s="63"/>
      <c r="L19" s="64"/>
      <c r="M19" s="167" t="s">
        <v>822</v>
      </c>
      <c r="N19" s="56"/>
    </row>
    <row r="20" spans="1:14" ht="15" x14ac:dyDescent="0.25">
      <c r="A20" s="5">
        <v>35</v>
      </c>
      <c r="B20" s="14" t="s">
        <v>30</v>
      </c>
      <c r="C20" s="31">
        <v>2020</v>
      </c>
      <c r="D20" s="58"/>
      <c r="E20" s="58" t="s">
        <v>726</v>
      </c>
      <c r="F20" s="58" t="s">
        <v>22</v>
      </c>
      <c r="G20" s="59">
        <v>2478571.4300000002</v>
      </c>
      <c r="H20" s="60"/>
      <c r="I20" s="61"/>
      <c r="J20" s="62"/>
      <c r="K20" s="63"/>
      <c r="L20" s="64"/>
      <c r="M20" s="64" t="s">
        <v>797</v>
      </c>
      <c r="N20" s="56"/>
    </row>
    <row r="21" spans="1:14" ht="15" x14ac:dyDescent="0.25">
      <c r="A21" s="5">
        <v>38</v>
      </c>
      <c r="B21" s="14" t="s">
        <v>32</v>
      </c>
      <c r="C21" s="31">
        <v>2020</v>
      </c>
      <c r="D21" s="58"/>
      <c r="E21" s="58" t="s">
        <v>727</v>
      </c>
      <c r="F21" s="58" t="s">
        <v>44</v>
      </c>
      <c r="G21" s="59">
        <v>1678571.43</v>
      </c>
      <c r="H21" s="60"/>
      <c r="I21" s="61"/>
      <c r="J21" s="62"/>
      <c r="K21" s="63"/>
      <c r="L21" s="64"/>
      <c r="M21" s="64" t="s">
        <v>797</v>
      </c>
      <c r="N21" s="56"/>
    </row>
    <row r="22" spans="1:14" ht="15" x14ac:dyDescent="0.25">
      <c r="A22" s="5">
        <v>40</v>
      </c>
      <c r="B22" s="14" t="s">
        <v>35</v>
      </c>
      <c r="C22" s="31">
        <v>2020</v>
      </c>
      <c r="D22" s="58"/>
      <c r="E22" s="58" t="s">
        <v>728</v>
      </c>
      <c r="F22" s="58" t="s">
        <v>101</v>
      </c>
      <c r="G22" s="59">
        <v>700000</v>
      </c>
      <c r="H22" s="60"/>
      <c r="I22" s="61"/>
      <c r="J22" s="62"/>
      <c r="K22" s="63"/>
      <c r="L22" s="64"/>
      <c r="M22" s="167" t="s">
        <v>822</v>
      </c>
      <c r="N22" s="56"/>
    </row>
    <row r="23" spans="1:14" s="14" customFormat="1" ht="15" x14ac:dyDescent="0.25">
      <c r="A23" s="15">
        <v>32</v>
      </c>
      <c r="B23" s="14" t="s">
        <v>37</v>
      </c>
      <c r="C23" s="31">
        <v>2020</v>
      </c>
      <c r="D23" s="58"/>
      <c r="E23" s="58" t="s">
        <v>729</v>
      </c>
      <c r="F23" s="58" t="s">
        <v>101</v>
      </c>
      <c r="G23" s="59">
        <v>500000</v>
      </c>
      <c r="H23" s="60"/>
      <c r="I23" s="61"/>
      <c r="J23" s="62"/>
      <c r="K23" s="63"/>
      <c r="L23" s="64"/>
      <c r="M23" s="64" t="s">
        <v>798</v>
      </c>
      <c r="N23" s="56"/>
    </row>
    <row r="24" spans="1:14" ht="15" x14ac:dyDescent="0.25">
      <c r="A24" s="5">
        <v>36</v>
      </c>
      <c r="B24" s="14" t="s">
        <v>40</v>
      </c>
      <c r="C24" s="31">
        <v>2020</v>
      </c>
      <c r="D24" s="58"/>
      <c r="E24" s="58" t="s">
        <v>730</v>
      </c>
      <c r="F24" s="58" t="s">
        <v>90</v>
      </c>
      <c r="G24" s="59">
        <v>1678571.43</v>
      </c>
      <c r="H24" s="60"/>
      <c r="I24" s="61"/>
      <c r="J24" s="62"/>
      <c r="K24" s="63"/>
      <c r="L24" s="64"/>
      <c r="M24" s="64" t="s">
        <v>798</v>
      </c>
      <c r="N24" s="56"/>
    </row>
    <row r="25" spans="1:14" ht="15" x14ac:dyDescent="0.25">
      <c r="A25" s="5">
        <v>37</v>
      </c>
      <c r="B25" s="14" t="s">
        <v>43</v>
      </c>
      <c r="C25" s="31">
        <v>2020</v>
      </c>
      <c r="D25" s="58"/>
      <c r="E25" s="58" t="s">
        <v>731</v>
      </c>
      <c r="F25" s="58" t="s">
        <v>47</v>
      </c>
      <c r="G25" s="59">
        <v>3878571.43</v>
      </c>
      <c r="H25" s="60"/>
      <c r="I25" s="61"/>
      <c r="J25" s="62"/>
      <c r="K25" s="63"/>
      <c r="L25" s="64"/>
      <c r="M25" s="167" t="s">
        <v>822</v>
      </c>
      <c r="N25" s="56"/>
    </row>
    <row r="26" spans="1:14" ht="15" x14ac:dyDescent="0.25">
      <c r="A26" s="5">
        <v>39</v>
      </c>
      <c r="B26" s="14" t="s">
        <v>704</v>
      </c>
      <c r="C26" s="31">
        <v>2020</v>
      </c>
      <c r="D26" s="58"/>
      <c r="E26" s="58" t="s">
        <v>732</v>
      </c>
      <c r="F26" s="58" t="s">
        <v>246</v>
      </c>
      <c r="G26" s="59">
        <v>2080000</v>
      </c>
      <c r="H26" s="60"/>
      <c r="I26" s="61"/>
      <c r="J26" s="62"/>
      <c r="K26" s="63"/>
      <c r="L26" s="64"/>
      <c r="M26" s="167" t="s">
        <v>822</v>
      </c>
      <c r="N26" s="56"/>
    </row>
    <row r="27" spans="1:14" ht="12" x14ac:dyDescent="0.2">
      <c r="C27" s="31"/>
      <c r="D27" s="58"/>
      <c r="E27" s="66" t="s">
        <v>48</v>
      </c>
      <c r="F27" s="58"/>
      <c r="G27" s="67">
        <f>SUM(G12:G26)</f>
        <v>20410000.009999998</v>
      </c>
      <c r="H27" s="58"/>
      <c r="I27" s="58"/>
      <c r="J27" s="68"/>
      <c r="K27" s="67">
        <f>SUM(K12:K26)</f>
        <v>0</v>
      </c>
      <c r="L27" s="58"/>
      <c r="M27" s="58"/>
    </row>
    <row r="28" spans="1:14" ht="12" x14ac:dyDescent="0.2">
      <c r="C28" s="31"/>
      <c r="D28" s="58"/>
      <c r="E28" s="66"/>
      <c r="F28" s="58"/>
      <c r="G28" s="69"/>
      <c r="H28" s="58"/>
      <c r="I28" s="58"/>
      <c r="J28" s="68"/>
      <c r="K28" s="70"/>
      <c r="L28" s="58"/>
      <c r="M28" s="58"/>
    </row>
    <row r="29" spans="1:14" ht="12" x14ac:dyDescent="0.2">
      <c r="C29" s="31"/>
      <c r="D29" s="358" t="s">
        <v>49</v>
      </c>
      <c r="E29" s="358"/>
      <c r="F29" s="58"/>
      <c r="G29" s="69"/>
      <c r="H29" s="58"/>
      <c r="I29" s="58"/>
      <c r="J29" s="68"/>
      <c r="K29" s="70"/>
      <c r="L29" s="58"/>
      <c r="M29" s="58"/>
    </row>
    <row r="30" spans="1:14" ht="12" x14ac:dyDescent="0.2">
      <c r="C30" s="31">
        <v>2020</v>
      </c>
      <c r="D30" s="58"/>
      <c r="E30" s="48" t="s">
        <v>760</v>
      </c>
      <c r="F30" s="58" t="s">
        <v>22</v>
      </c>
      <c r="G30" s="60">
        <v>66500000</v>
      </c>
      <c r="H30" s="60"/>
      <c r="I30" s="61"/>
      <c r="J30" s="62"/>
      <c r="K30" s="63">
        <v>47563201.100000001</v>
      </c>
      <c r="L30" s="64"/>
      <c r="M30" s="64" t="s">
        <v>831</v>
      </c>
    </row>
    <row r="31" spans="1:14" ht="12" x14ac:dyDescent="0.2">
      <c r="C31" s="31">
        <v>2020</v>
      </c>
      <c r="D31" s="58"/>
      <c r="E31" s="48" t="s">
        <v>759</v>
      </c>
      <c r="F31" s="58" t="s">
        <v>168</v>
      </c>
      <c r="G31" s="59">
        <v>1000000</v>
      </c>
      <c r="H31" s="59"/>
      <c r="I31" s="61"/>
      <c r="J31" s="62"/>
      <c r="K31" s="63"/>
      <c r="L31" s="64"/>
      <c r="M31" s="64"/>
    </row>
    <row r="32" spans="1:14" ht="12" x14ac:dyDescent="0.2">
      <c r="C32" s="31">
        <v>2020</v>
      </c>
      <c r="D32" s="58"/>
      <c r="E32" s="48" t="s">
        <v>758</v>
      </c>
      <c r="F32" s="58" t="s">
        <v>114</v>
      </c>
      <c r="G32" s="59">
        <v>1678571.43</v>
      </c>
      <c r="H32" s="59"/>
      <c r="I32" s="61"/>
      <c r="J32" s="62"/>
      <c r="K32" s="63"/>
      <c r="L32" s="64"/>
      <c r="M32" s="64" t="s">
        <v>797</v>
      </c>
    </row>
    <row r="33" spans="3:13" ht="12" x14ac:dyDescent="0.2">
      <c r="C33" s="31">
        <v>2020</v>
      </c>
      <c r="D33" s="58"/>
      <c r="E33" s="48" t="s">
        <v>757</v>
      </c>
      <c r="F33" s="58" t="s">
        <v>22</v>
      </c>
      <c r="G33" s="59">
        <v>1574365.84</v>
      </c>
      <c r="H33" s="59"/>
      <c r="I33" s="61"/>
      <c r="J33" s="62"/>
      <c r="K33" s="63"/>
      <c r="L33" s="64"/>
      <c r="M33" s="64"/>
    </row>
    <row r="34" spans="3:13" ht="12" x14ac:dyDescent="0.2">
      <c r="C34" s="31">
        <v>2020</v>
      </c>
      <c r="D34" s="58"/>
      <c r="E34" s="48" t="s">
        <v>756</v>
      </c>
      <c r="F34" s="58" t="s">
        <v>22</v>
      </c>
      <c r="G34" s="59">
        <v>6000000</v>
      </c>
      <c r="H34" s="164">
        <v>43845</v>
      </c>
      <c r="I34" s="61"/>
      <c r="J34" s="71">
        <v>0.85</v>
      </c>
      <c r="K34" s="63">
        <v>0</v>
      </c>
      <c r="L34" s="64"/>
      <c r="M34" s="64" t="s">
        <v>833</v>
      </c>
    </row>
    <row r="35" spans="3:13" ht="12" x14ac:dyDescent="0.2">
      <c r="C35" s="31">
        <v>2020</v>
      </c>
      <c r="D35" s="58"/>
      <c r="E35" s="48" t="s">
        <v>755</v>
      </c>
      <c r="F35" s="58" t="s">
        <v>22</v>
      </c>
      <c r="G35" s="59">
        <v>7500000</v>
      </c>
      <c r="H35" s="59"/>
      <c r="I35" s="61"/>
      <c r="J35" s="62"/>
      <c r="K35" s="63"/>
      <c r="L35" s="64"/>
      <c r="M35" s="64" t="s">
        <v>798</v>
      </c>
    </row>
    <row r="36" spans="3:13" ht="12" x14ac:dyDescent="0.2">
      <c r="C36" s="31">
        <v>2020</v>
      </c>
      <c r="D36" s="58"/>
      <c r="E36" s="48" t="s">
        <v>754</v>
      </c>
      <c r="F36" s="58" t="s">
        <v>227</v>
      </c>
      <c r="G36" s="59">
        <v>1078571.43</v>
      </c>
      <c r="H36" s="60"/>
      <c r="I36" s="61"/>
      <c r="J36" s="62"/>
      <c r="K36" s="63"/>
      <c r="L36" s="64"/>
      <c r="M36" s="64" t="s">
        <v>797</v>
      </c>
    </row>
    <row r="37" spans="3:13" ht="12" x14ac:dyDescent="0.2">
      <c r="C37" s="31">
        <v>2020</v>
      </c>
      <c r="D37" s="58"/>
      <c r="E37" s="48" t="s">
        <v>753</v>
      </c>
      <c r="F37" s="58" t="s">
        <v>239</v>
      </c>
      <c r="G37" s="59">
        <v>500000</v>
      </c>
      <c r="H37" s="60"/>
      <c r="I37" s="61"/>
      <c r="J37" s="62"/>
      <c r="K37" s="63"/>
      <c r="L37" s="64"/>
      <c r="M37" s="64" t="s">
        <v>798</v>
      </c>
    </row>
    <row r="38" spans="3:13" ht="12" x14ac:dyDescent="0.2">
      <c r="C38" s="31">
        <v>2020</v>
      </c>
      <c r="D38" s="58"/>
      <c r="E38" s="48" t="s">
        <v>752</v>
      </c>
      <c r="F38" s="58" t="s">
        <v>168</v>
      </c>
      <c r="G38" s="59">
        <v>1000000</v>
      </c>
      <c r="H38" s="60"/>
      <c r="I38" s="61"/>
      <c r="J38" s="62"/>
      <c r="K38" s="63"/>
      <c r="L38" s="64"/>
      <c r="M38" s="167" t="s">
        <v>822</v>
      </c>
    </row>
    <row r="39" spans="3:13" ht="12" x14ac:dyDescent="0.2">
      <c r="C39" s="31">
        <v>2020</v>
      </c>
      <c r="D39" s="58"/>
      <c r="E39" s="48" t="s">
        <v>751</v>
      </c>
      <c r="F39" s="58" t="s">
        <v>42</v>
      </c>
      <c r="G39" s="59">
        <v>500000</v>
      </c>
      <c r="H39" s="60"/>
      <c r="I39" s="61"/>
      <c r="J39" s="62"/>
      <c r="K39" s="63"/>
      <c r="L39" s="64"/>
      <c r="M39" s="167" t="s">
        <v>822</v>
      </c>
    </row>
    <row r="40" spans="3:13" ht="12" x14ac:dyDescent="0.2">
      <c r="C40" s="31">
        <v>2020</v>
      </c>
      <c r="D40" s="58"/>
      <c r="E40" s="48" t="s">
        <v>750</v>
      </c>
      <c r="F40" s="58" t="s">
        <v>80</v>
      </c>
      <c r="G40" s="59">
        <v>500000</v>
      </c>
      <c r="H40" s="60"/>
      <c r="I40" s="61"/>
      <c r="J40" s="62"/>
      <c r="K40" s="63"/>
      <c r="L40" s="64"/>
      <c r="M40" s="167" t="s">
        <v>822</v>
      </c>
    </row>
    <row r="41" spans="3:13" ht="12" x14ac:dyDescent="0.2">
      <c r="C41" s="31">
        <v>2020</v>
      </c>
      <c r="D41" s="58"/>
      <c r="E41" s="48" t="s">
        <v>749</v>
      </c>
      <c r="F41" s="58" t="s">
        <v>52</v>
      </c>
      <c r="G41" s="59">
        <v>800000</v>
      </c>
      <c r="H41" s="60"/>
      <c r="I41" s="61"/>
      <c r="J41" s="62"/>
      <c r="K41" s="63"/>
      <c r="L41" s="64"/>
      <c r="M41" s="167" t="s">
        <v>822</v>
      </c>
    </row>
    <row r="42" spans="3:13" ht="12" x14ac:dyDescent="0.2">
      <c r="C42" s="31">
        <v>2020</v>
      </c>
      <c r="D42" s="58"/>
      <c r="E42" s="177" t="s">
        <v>836</v>
      </c>
      <c r="F42" s="58" t="s">
        <v>22</v>
      </c>
      <c r="G42" s="178">
        <v>2612349.5099999998</v>
      </c>
      <c r="H42" s="60"/>
      <c r="I42" s="61"/>
      <c r="J42" s="62"/>
      <c r="K42" s="63"/>
      <c r="L42" s="64"/>
      <c r="M42" s="167"/>
    </row>
    <row r="43" spans="3:13" ht="12" x14ac:dyDescent="0.2">
      <c r="C43" s="31">
        <v>2020</v>
      </c>
      <c r="D43" s="58"/>
      <c r="E43" s="179" t="s">
        <v>837</v>
      </c>
      <c r="F43" s="58" t="s">
        <v>17</v>
      </c>
      <c r="G43" s="178">
        <v>459855</v>
      </c>
      <c r="H43" s="60"/>
      <c r="I43" s="61"/>
      <c r="J43" s="62"/>
      <c r="K43" s="63"/>
      <c r="L43" s="64"/>
      <c r="M43" s="167"/>
    </row>
    <row r="44" spans="3:13" ht="12" x14ac:dyDescent="0.2">
      <c r="C44" s="31">
        <v>2020</v>
      </c>
      <c r="D44" s="58"/>
      <c r="E44" s="48" t="s">
        <v>748</v>
      </c>
      <c r="F44" s="58" t="s">
        <v>106</v>
      </c>
      <c r="G44" s="59">
        <v>500000</v>
      </c>
      <c r="H44" s="60"/>
      <c r="I44" s="61"/>
      <c r="J44" s="62"/>
      <c r="K44" s="63"/>
      <c r="L44" s="64"/>
      <c r="M44" s="64" t="s">
        <v>797</v>
      </c>
    </row>
    <row r="45" spans="3:13" ht="12" x14ac:dyDescent="0.2">
      <c r="C45" s="31">
        <v>2020</v>
      </c>
      <c r="D45" s="58"/>
      <c r="E45" s="165" t="s">
        <v>832</v>
      </c>
      <c r="F45" s="58" t="s">
        <v>39</v>
      </c>
      <c r="G45" s="166">
        <v>825000</v>
      </c>
      <c r="H45" s="60"/>
      <c r="I45" s="61"/>
      <c r="J45" s="62"/>
      <c r="K45" s="63"/>
      <c r="L45" s="64"/>
      <c r="M45" s="64"/>
    </row>
    <row r="46" spans="3:13" ht="12" x14ac:dyDescent="0.2">
      <c r="C46" s="31">
        <v>2020</v>
      </c>
      <c r="D46" s="58"/>
      <c r="E46" s="48" t="s">
        <v>747</v>
      </c>
      <c r="F46" s="58" t="s">
        <v>65</v>
      </c>
      <c r="G46" s="59">
        <v>2378571.4300000002</v>
      </c>
      <c r="H46" s="60"/>
      <c r="I46" s="61"/>
      <c r="J46" s="62"/>
      <c r="K46" s="63"/>
      <c r="L46" s="64"/>
      <c r="M46" s="64" t="s">
        <v>798</v>
      </c>
    </row>
    <row r="47" spans="3:13" ht="22.5" x14ac:dyDescent="0.2">
      <c r="C47" s="31">
        <v>2020</v>
      </c>
      <c r="D47" s="58"/>
      <c r="E47" s="48" t="s">
        <v>746</v>
      </c>
      <c r="F47" s="58" t="s">
        <v>114</v>
      </c>
      <c r="G47" s="59">
        <v>800000</v>
      </c>
      <c r="H47" s="65"/>
      <c r="I47" s="61"/>
      <c r="J47" s="62"/>
      <c r="K47" s="63"/>
      <c r="L47" s="64"/>
      <c r="M47" s="167" t="s">
        <v>822</v>
      </c>
    </row>
    <row r="48" spans="3:13" ht="12" x14ac:dyDescent="0.2">
      <c r="C48" s="31">
        <v>2020</v>
      </c>
      <c r="D48" s="58"/>
      <c r="E48" s="48" t="s">
        <v>745</v>
      </c>
      <c r="F48" s="58" t="s">
        <v>114</v>
      </c>
      <c r="G48" s="59">
        <v>1200000</v>
      </c>
      <c r="H48" s="65"/>
      <c r="I48" s="61"/>
      <c r="J48" s="62"/>
      <c r="K48" s="63"/>
      <c r="L48" s="64"/>
      <c r="M48" s="64" t="s">
        <v>797</v>
      </c>
    </row>
    <row r="49" spans="1:13" ht="12" x14ac:dyDescent="0.2">
      <c r="C49" s="31">
        <v>2020</v>
      </c>
      <c r="D49" s="58"/>
      <c r="E49" s="48" t="s">
        <v>768</v>
      </c>
      <c r="F49" s="58"/>
      <c r="G49" s="59"/>
      <c r="H49" s="65"/>
      <c r="I49" s="61"/>
      <c r="J49" s="62"/>
      <c r="K49" s="63"/>
      <c r="L49" s="64"/>
      <c r="M49" s="64"/>
    </row>
    <row r="50" spans="1:13" ht="12" x14ac:dyDescent="0.2">
      <c r="C50" s="31">
        <v>2020</v>
      </c>
      <c r="D50" s="58"/>
      <c r="E50" s="58" t="s">
        <v>744</v>
      </c>
      <c r="F50" s="58"/>
      <c r="G50" s="59">
        <v>30000000</v>
      </c>
      <c r="H50" s="59"/>
      <c r="I50" s="61"/>
      <c r="J50" s="62"/>
      <c r="K50" s="63"/>
      <c r="L50" s="64"/>
      <c r="M50" s="64"/>
    </row>
    <row r="51" spans="1:13" ht="12" x14ac:dyDescent="0.2">
      <c r="C51" s="31">
        <v>2020</v>
      </c>
      <c r="D51" s="58"/>
      <c r="E51" s="58" t="s">
        <v>743</v>
      </c>
      <c r="F51" s="58"/>
      <c r="G51" s="59">
        <v>14000000</v>
      </c>
      <c r="H51" s="59"/>
      <c r="I51" s="61"/>
      <c r="J51" s="62"/>
      <c r="K51" s="63"/>
      <c r="L51" s="64"/>
      <c r="M51" s="64"/>
    </row>
    <row r="52" spans="1:13" ht="12" x14ac:dyDescent="0.2">
      <c r="C52" s="31">
        <v>2020</v>
      </c>
      <c r="D52" s="58"/>
      <c r="E52" s="58" t="s">
        <v>742</v>
      </c>
      <c r="F52" s="58"/>
      <c r="G52" s="59">
        <v>10000000</v>
      </c>
      <c r="H52" s="59"/>
      <c r="I52" s="61"/>
      <c r="J52" s="62"/>
      <c r="K52" s="63"/>
      <c r="L52" s="64"/>
      <c r="M52" s="64"/>
    </row>
    <row r="53" spans="1:13" ht="12" x14ac:dyDescent="0.2">
      <c r="C53" s="31">
        <v>2020</v>
      </c>
      <c r="D53" s="58"/>
      <c r="E53" s="58" t="s">
        <v>741</v>
      </c>
      <c r="F53" s="58"/>
      <c r="G53" s="59">
        <v>23000000</v>
      </c>
      <c r="H53" s="59"/>
      <c r="I53" s="61"/>
      <c r="J53" s="62"/>
      <c r="K53" s="63"/>
      <c r="L53" s="64"/>
      <c r="M53" s="64"/>
    </row>
    <row r="54" spans="1:13" ht="12" x14ac:dyDescent="0.2">
      <c r="A54" s="5">
        <v>5</v>
      </c>
      <c r="C54" s="31">
        <v>2020</v>
      </c>
      <c r="D54" s="58"/>
      <c r="E54" s="58" t="s">
        <v>740</v>
      </c>
      <c r="F54" s="58"/>
      <c r="G54" s="59">
        <v>12000000</v>
      </c>
      <c r="H54" s="59"/>
      <c r="I54" s="61"/>
      <c r="J54" s="62"/>
      <c r="K54" s="63"/>
      <c r="L54" s="64"/>
      <c r="M54" s="64"/>
    </row>
    <row r="55" spans="1:13" ht="12" x14ac:dyDescent="0.2">
      <c r="A55" s="5">
        <v>8</v>
      </c>
      <c r="C55" s="31">
        <v>2020</v>
      </c>
      <c r="D55" s="58"/>
      <c r="E55" s="58" t="s">
        <v>739</v>
      </c>
      <c r="F55" s="58"/>
      <c r="G55" s="59">
        <v>4000000</v>
      </c>
      <c r="H55" s="59"/>
      <c r="I55" s="61"/>
      <c r="J55" s="62"/>
      <c r="K55" s="63"/>
      <c r="L55" s="64"/>
      <c r="M55" s="64"/>
    </row>
    <row r="56" spans="1:13" ht="12" x14ac:dyDescent="0.2">
      <c r="A56" s="5">
        <v>9</v>
      </c>
      <c r="C56" s="31">
        <v>2020</v>
      </c>
      <c r="D56" s="58"/>
      <c r="E56" s="58" t="s">
        <v>738</v>
      </c>
      <c r="F56" s="58"/>
      <c r="G56" s="59">
        <v>4000000</v>
      </c>
      <c r="H56" s="59"/>
      <c r="I56" s="61"/>
      <c r="J56" s="62"/>
      <c r="K56" s="63"/>
      <c r="L56" s="64"/>
      <c r="M56" s="64"/>
    </row>
    <row r="57" spans="1:13" s="14" customFormat="1" ht="12" x14ac:dyDescent="0.25">
      <c r="A57" s="15">
        <v>11</v>
      </c>
      <c r="B57" s="14" t="s">
        <v>55</v>
      </c>
      <c r="C57" s="31">
        <v>2020</v>
      </c>
      <c r="D57" s="58"/>
      <c r="E57" s="58" t="s">
        <v>737</v>
      </c>
      <c r="F57" s="58"/>
      <c r="G57" s="59">
        <v>3000000</v>
      </c>
      <c r="H57" s="59"/>
      <c r="I57" s="61"/>
      <c r="J57" s="62"/>
      <c r="K57" s="63"/>
      <c r="L57" s="64"/>
      <c r="M57" s="64"/>
    </row>
    <row r="58" spans="1:13" s="14" customFormat="1" ht="12" x14ac:dyDescent="0.25">
      <c r="A58" s="15">
        <v>12</v>
      </c>
      <c r="B58" s="14" t="s">
        <v>57</v>
      </c>
      <c r="C58" s="31">
        <v>2020</v>
      </c>
      <c r="D58" s="58"/>
      <c r="E58" s="58" t="s">
        <v>736</v>
      </c>
      <c r="F58" s="58"/>
      <c r="G58" s="59">
        <v>1500000</v>
      </c>
      <c r="H58" s="60"/>
      <c r="I58" s="61"/>
      <c r="J58" s="62"/>
      <c r="K58" s="63"/>
      <c r="L58" s="64"/>
      <c r="M58" s="64"/>
    </row>
    <row r="59" spans="1:13" s="14" customFormat="1" ht="12" x14ac:dyDescent="0.2">
      <c r="A59" s="15"/>
      <c r="C59" s="31">
        <v>2020</v>
      </c>
      <c r="D59" s="58"/>
      <c r="E59" s="177" t="s">
        <v>838</v>
      </c>
      <c r="F59" s="58"/>
      <c r="G59" s="178">
        <v>1678571.43</v>
      </c>
      <c r="H59" s="60"/>
      <c r="I59" s="61"/>
      <c r="J59" s="62"/>
      <c r="K59" s="63"/>
      <c r="L59" s="64"/>
      <c r="M59" s="64"/>
    </row>
    <row r="60" spans="1:13" s="14" customFormat="1" ht="12" x14ac:dyDescent="0.25">
      <c r="A60" s="15">
        <v>13</v>
      </c>
      <c r="B60" s="14" t="s">
        <v>59</v>
      </c>
      <c r="C60" s="31">
        <v>2020</v>
      </c>
      <c r="D60" s="58"/>
      <c r="E60" s="58" t="s">
        <v>735</v>
      </c>
      <c r="F60" s="58"/>
      <c r="G60" s="59">
        <v>1678571.43</v>
      </c>
      <c r="H60" s="60"/>
      <c r="I60" s="61"/>
      <c r="J60" s="62"/>
      <c r="K60" s="63"/>
      <c r="L60" s="64"/>
      <c r="M60" s="64"/>
    </row>
    <row r="61" spans="1:13" s="14" customFormat="1" ht="12" x14ac:dyDescent="0.25">
      <c r="A61" s="15">
        <v>14</v>
      </c>
      <c r="B61" s="14" t="s">
        <v>61</v>
      </c>
      <c r="C61" s="31">
        <v>2020</v>
      </c>
      <c r="D61" s="58"/>
      <c r="E61" s="58" t="s">
        <v>734</v>
      </c>
      <c r="F61" s="58"/>
      <c r="G61" s="59">
        <v>1200000</v>
      </c>
      <c r="H61" s="60"/>
      <c r="I61" s="61"/>
      <c r="J61" s="62"/>
      <c r="K61" s="63"/>
      <c r="L61" s="64"/>
      <c r="M61" s="64"/>
    </row>
    <row r="62" spans="1:13" s="14" customFormat="1" ht="12" x14ac:dyDescent="0.25">
      <c r="A62" s="15">
        <v>15</v>
      </c>
      <c r="B62" s="14" t="s">
        <v>63</v>
      </c>
      <c r="C62" s="31">
        <v>2020</v>
      </c>
      <c r="D62" s="58"/>
      <c r="E62" s="58" t="s">
        <v>733</v>
      </c>
      <c r="F62" s="58"/>
      <c r="G62" s="59">
        <v>1000000</v>
      </c>
      <c r="H62" s="60"/>
      <c r="I62" s="61"/>
      <c r="J62" s="62"/>
      <c r="K62" s="63"/>
      <c r="L62" s="64"/>
      <c r="M62" s="64"/>
    </row>
    <row r="63" spans="1:13" ht="12" x14ac:dyDescent="0.2">
      <c r="C63" s="31"/>
      <c r="D63" s="58"/>
      <c r="E63" s="66" t="s">
        <v>76</v>
      </c>
      <c r="F63" s="58"/>
      <c r="G63" s="67">
        <f>SUM(G30:G62)</f>
        <v>204464427.50000006</v>
      </c>
      <c r="H63" s="58"/>
      <c r="I63" s="58"/>
      <c r="J63" s="68"/>
      <c r="K63" s="67">
        <f>SUM(K30:K62)</f>
        <v>47563201.100000001</v>
      </c>
      <c r="L63" s="58"/>
      <c r="M63" s="58"/>
    </row>
    <row r="64" spans="1:13" ht="12" x14ac:dyDescent="0.2">
      <c r="C64" s="31"/>
      <c r="D64" s="58"/>
      <c r="E64" s="66"/>
      <c r="F64" s="58"/>
      <c r="G64" s="69"/>
      <c r="H64" s="58"/>
      <c r="I64" s="58"/>
      <c r="J64" s="68"/>
      <c r="K64" s="69"/>
      <c r="L64" s="58"/>
      <c r="M64" s="58"/>
    </row>
    <row r="65" spans="1:14" ht="12" x14ac:dyDescent="0.2">
      <c r="C65" s="31"/>
      <c r="D65" s="358" t="s">
        <v>77</v>
      </c>
      <c r="E65" s="358"/>
      <c r="F65" s="58"/>
      <c r="G65" s="69"/>
      <c r="H65" s="58"/>
      <c r="I65" s="58"/>
      <c r="J65" s="68"/>
      <c r="K65" s="70"/>
      <c r="L65" s="58"/>
      <c r="M65" s="58"/>
    </row>
    <row r="66" spans="1:14" s="14" customFormat="1" ht="15" x14ac:dyDescent="0.25">
      <c r="A66" s="15">
        <v>19</v>
      </c>
      <c r="B66" s="14" t="s">
        <v>78</v>
      </c>
      <c r="C66" s="31">
        <v>2020</v>
      </c>
      <c r="D66" s="58"/>
      <c r="E66" s="58" t="s">
        <v>767</v>
      </c>
      <c r="F66" s="58" t="s">
        <v>65</v>
      </c>
      <c r="G66" s="59">
        <v>500000</v>
      </c>
      <c r="H66" s="60"/>
      <c r="I66" s="61"/>
      <c r="J66" s="62"/>
      <c r="K66" s="63"/>
      <c r="L66" s="64"/>
      <c r="M66" s="64" t="s">
        <v>798</v>
      </c>
      <c r="N66" s="56"/>
    </row>
    <row r="67" spans="1:14" s="14" customFormat="1" ht="15" x14ac:dyDescent="0.25">
      <c r="A67" s="15"/>
      <c r="C67" s="31">
        <v>2020</v>
      </c>
      <c r="D67" s="58"/>
      <c r="E67" s="58" t="s">
        <v>766</v>
      </c>
      <c r="F67" s="58" t="s">
        <v>24</v>
      </c>
      <c r="G67" s="59">
        <v>500000</v>
      </c>
      <c r="H67" s="59"/>
      <c r="I67" s="61"/>
      <c r="J67" s="62"/>
      <c r="K67" s="63"/>
      <c r="L67" s="64"/>
      <c r="M67" s="64" t="s">
        <v>797</v>
      </c>
      <c r="N67" s="56"/>
    </row>
    <row r="68" spans="1:14" s="14" customFormat="1" ht="15" x14ac:dyDescent="0.25">
      <c r="A68" s="15"/>
      <c r="C68" s="31">
        <v>2020</v>
      </c>
      <c r="D68" s="58"/>
      <c r="E68" s="58" t="s">
        <v>765</v>
      </c>
      <c r="F68" s="58" t="s">
        <v>90</v>
      </c>
      <c r="G68" s="59">
        <v>500000</v>
      </c>
      <c r="H68" s="59"/>
      <c r="I68" s="61"/>
      <c r="J68" s="62"/>
      <c r="K68" s="63"/>
      <c r="L68" s="64"/>
      <c r="M68" s="64" t="s">
        <v>798</v>
      </c>
      <c r="N68" s="56"/>
    </row>
    <row r="69" spans="1:14" s="14" customFormat="1" ht="22.5" x14ac:dyDescent="0.25">
      <c r="A69" s="15"/>
      <c r="C69" s="31">
        <v>2020</v>
      </c>
      <c r="D69" s="58"/>
      <c r="E69" s="58" t="s">
        <v>764</v>
      </c>
      <c r="F69" s="58" t="s">
        <v>146</v>
      </c>
      <c r="G69" s="59">
        <v>1678571.43</v>
      </c>
      <c r="H69" s="59"/>
      <c r="I69" s="61"/>
      <c r="J69" s="62"/>
      <c r="K69" s="63"/>
      <c r="L69" s="64"/>
      <c r="M69" s="167" t="s">
        <v>822</v>
      </c>
      <c r="N69" s="56"/>
    </row>
    <row r="70" spans="1:14" s="14" customFormat="1" ht="15" x14ac:dyDescent="0.25">
      <c r="A70" s="15"/>
      <c r="C70" s="31">
        <v>2020</v>
      </c>
      <c r="D70" s="58"/>
      <c r="E70" s="58" t="s">
        <v>763</v>
      </c>
      <c r="F70" s="58" t="s">
        <v>22</v>
      </c>
      <c r="G70" s="59">
        <v>2500000</v>
      </c>
      <c r="H70" s="152">
        <v>43862</v>
      </c>
      <c r="I70" s="61"/>
      <c r="J70" s="79">
        <v>0.47499999999999998</v>
      </c>
      <c r="K70" s="63">
        <v>0</v>
      </c>
      <c r="L70" s="64"/>
      <c r="M70" s="64" t="s">
        <v>834</v>
      </c>
      <c r="N70" s="56"/>
    </row>
    <row r="71" spans="1:14" s="14" customFormat="1" ht="15" x14ac:dyDescent="0.25">
      <c r="A71" s="15"/>
      <c r="C71" s="31">
        <v>2020</v>
      </c>
      <c r="D71" s="58"/>
      <c r="E71" s="58" t="s">
        <v>762</v>
      </c>
      <c r="F71" s="58" t="s">
        <v>22</v>
      </c>
      <c r="G71" s="59">
        <v>800000</v>
      </c>
      <c r="H71" s="60"/>
      <c r="I71" s="61"/>
      <c r="J71" s="62"/>
      <c r="K71" s="63"/>
      <c r="L71" s="64"/>
      <c r="M71" s="64" t="s">
        <v>797</v>
      </c>
      <c r="N71" s="56"/>
    </row>
    <row r="72" spans="1:14" s="14" customFormat="1" ht="22.5" x14ac:dyDescent="0.25">
      <c r="A72" s="15"/>
      <c r="C72" s="31">
        <v>2020</v>
      </c>
      <c r="D72" s="58"/>
      <c r="E72" s="58" t="s">
        <v>761</v>
      </c>
      <c r="F72" s="58" t="s">
        <v>22</v>
      </c>
      <c r="G72" s="59">
        <v>2000000</v>
      </c>
      <c r="H72" s="60"/>
      <c r="I72" s="61"/>
      <c r="J72" s="62"/>
      <c r="K72" s="63"/>
      <c r="L72" s="64"/>
      <c r="M72" s="64" t="s">
        <v>797</v>
      </c>
      <c r="N72" s="56"/>
    </row>
    <row r="73" spans="1:14" ht="12" x14ac:dyDescent="0.2">
      <c r="C73" s="31"/>
      <c r="D73" s="58"/>
      <c r="E73" s="66" t="s">
        <v>808</v>
      </c>
      <c r="F73" s="58"/>
      <c r="G73" s="67">
        <f>SUM(G66:G72)</f>
        <v>8478571.4299999997</v>
      </c>
      <c r="H73" s="58"/>
      <c r="I73" s="58"/>
      <c r="J73" s="68"/>
      <c r="K73" s="67">
        <f>SUM(K66:K72)</f>
        <v>0</v>
      </c>
      <c r="L73" s="58"/>
      <c r="M73" s="58"/>
    </row>
    <row r="74" spans="1:14" ht="12" x14ac:dyDescent="0.2">
      <c r="C74" s="37"/>
      <c r="D74" s="72"/>
      <c r="E74" s="58"/>
      <c r="F74" s="58"/>
      <c r="G74" s="59"/>
      <c r="H74" s="58"/>
      <c r="I74" s="58"/>
      <c r="J74" s="68"/>
      <c r="K74" s="61"/>
      <c r="L74" s="58"/>
      <c r="M74" s="58"/>
    </row>
    <row r="75" spans="1:14" s="45" customFormat="1" ht="13.5" thickBot="1" x14ac:dyDescent="0.25">
      <c r="A75" s="8">
        <v>53</v>
      </c>
      <c r="B75" s="44"/>
      <c r="C75" s="41"/>
      <c r="D75" s="366" t="s">
        <v>84</v>
      </c>
      <c r="E75" s="366"/>
      <c r="F75" s="73"/>
      <c r="G75" s="74">
        <f>+G73+G63+G27</f>
        <v>233352998.94000006</v>
      </c>
      <c r="H75" s="73"/>
      <c r="I75" s="73"/>
      <c r="J75" s="75"/>
      <c r="K75" s="74">
        <f>+K73+K63+K27</f>
        <v>47563201.100000001</v>
      </c>
      <c r="L75" s="76"/>
      <c r="M75" s="76"/>
    </row>
    <row r="76" spans="1:14" ht="12.75" thickTop="1" x14ac:dyDescent="0.2">
      <c r="A76" s="5">
        <v>54</v>
      </c>
      <c r="C76" s="37"/>
      <c r="D76" s="72"/>
      <c r="E76" s="66"/>
      <c r="F76" s="58"/>
      <c r="G76" s="73"/>
      <c r="H76" s="58"/>
      <c r="I76" s="58"/>
      <c r="J76" s="68"/>
      <c r="K76" s="70"/>
      <c r="L76" s="58"/>
      <c r="M76" s="58"/>
    </row>
    <row r="77" spans="1:14" ht="12" x14ac:dyDescent="0.2">
      <c r="C77" s="37"/>
      <c r="D77" s="72"/>
      <c r="E77" s="66"/>
      <c r="F77" s="58"/>
      <c r="G77" s="73"/>
      <c r="H77" s="58"/>
      <c r="I77" s="58"/>
      <c r="J77" s="68"/>
      <c r="K77" s="70"/>
      <c r="L77" s="58"/>
      <c r="M77" s="58"/>
    </row>
    <row r="78" spans="1:14" ht="12" x14ac:dyDescent="0.2">
      <c r="C78" s="37"/>
      <c r="D78" s="72"/>
      <c r="E78" s="66"/>
      <c r="F78" s="58"/>
      <c r="G78" s="73"/>
      <c r="H78" s="58"/>
      <c r="I78" s="58"/>
      <c r="J78" s="68"/>
      <c r="K78" s="70"/>
      <c r="L78" s="58"/>
      <c r="M78" s="58"/>
    </row>
    <row r="79" spans="1:14" ht="12" x14ac:dyDescent="0.2">
      <c r="C79" s="37"/>
      <c r="D79" s="72"/>
      <c r="E79" s="66"/>
      <c r="F79" s="58"/>
      <c r="G79" s="73"/>
      <c r="H79" s="58"/>
      <c r="I79" s="58"/>
      <c r="J79" s="68"/>
      <c r="K79" s="70"/>
      <c r="L79" s="58"/>
      <c r="M79" s="58"/>
    </row>
    <row r="80" spans="1:14" s="46" customFormat="1" ht="15" x14ac:dyDescent="0.25">
      <c r="A80" s="46">
        <v>56</v>
      </c>
      <c r="B80" s="47"/>
      <c r="C80" s="364" t="s">
        <v>85</v>
      </c>
      <c r="D80" s="364"/>
      <c r="E80" s="364"/>
      <c r="F80" s="364"/>
      <c r="G80" s="364"/>
      <c r="H80" s="364"/>
      <c r="I80" s="364"/>
      <c r="J80" s="364"/>
      <c r="K80" s="364"/>
      <c r="L80" s="364"/>
      <c r="M80" s="364"/>
    </row>
    <row r="81" spans="1:13" ht="12" x14ac:dyDescent="0.2">
      <c r="C81" s="40"/>
      <c r="D81" s="81"/>
      <c r="E81" s="58"/>
      <c r="F81" s="82"/>
      <c r="G81" s="83"/>
      <c r="H81" s="77"/>
      <c r="I81" s="77"/>
      <c r="J81" s="79"/>
      <c r="K81" s="79"/>
      <c r="L81" s="84"/>
    </row>
    <row r="82" spans="1:13" ht="12" x14ac:dyDescent="0.2">
      <c r="C82" s="40"/>
      <c r="D82" s="85" t="s">
        <v>15</v>
      </c>
      <c r="E82" s="66"/>
      <c r="F82" s="78"/>
      <c r="G82" s="86"/>
      <c r="H82" s="40"/>
      <c r="I82" s="40"/>
      <c r="J82" s="79"/>
      <c r="K82" s="79"/>
      <c r="L82" s="80"/>
    </row>
    <row r="83" spans="1:13" ht="22.5" x14ac:dyDescent="0.2">
      <c r="A83" s="5">
        <v>66</v>
      </c>
      <c r="B83" s="30" t="s">
        <v>86</v>
      </c>
      <c r="C83" s="40">
        <v>2012</v>
      </c>
      <c r="D83" s="81"/>
      <c r="E83" s="175" t="s">
        <v>87</v>
      </c>
      <c r="F83" s="175" t="s">
        <v>52</v>
      </c>
      <c r="G83" s="90">
        <v>535115.82999999996</v>
      </c>
      <c r="H83" s="91">
        <v>41487</v>
      </c>
      <c r="I83" s="91">
        <v>41713</v>
      </c>
      <c r="J83" s="68">
        <v>1</v>
      </c>
      <c r="K83" s="92">
        <v>495907.52</v>
      </c>
      <c r="L83" s="58"/>
      <c r="M83" s="174"/>
    </row>
    <row r="84" spans="1:13" ht="12" x14ac:dyDescent="0.2">
      <c r="A84" s="5">
        <v>67</v>
      </c>
      <c r="B84" s="30" t="s">
        <v>88</v>
      </c>
      <c r="C84" s="40">
        <v>2013</v>
      </c>
      <c r="D84" s="81"/>
      <c r="E84" s="58" t="s">
        <v>89</v>
      </c>
      <c r="F84" s="175" t="s">
        <v>90</v>
      </c>
      <c r="G84" s="87">
        <v>3000000</v>
      </c>
      <c r="H84" s="88">
        <v>41351</v>
      </c>
      <c r="I84" s="88">
        <v>42154</v>
      </c>
      <c r="J84" s="79">
        <v>1</v>
      </c>
      <c r="K84" s="89">
        <f>2661470.08+7000</f>
        <v>2668470.08</v>
      </c>
      <c r="L84" s="80"/>
      <c r="M84" s="174"/>
    </row>
    <row r="85" spans="1:13" ht="12" x14ac:dyDescent="0.2">
      <c r="A85" s="5">
        <v>70</v>
      </c>
      <c r="B85" s="30" t="s">
        <v>97</v>
      </c>
      <c r="C85" s="40">
        <v>2013</v>
      </c>
      <c r="D85" s="81"/>
      <c r="E85" s="58" t="s">
        <v>98</v>
      </c>
      <c r="F85" s="175" t="s">
        <v>22</v>
      </c>
      <c r="G85" s="97">
        <v>568710</v>
      </c>
      <c r="H85" s="98">
        <v>42552</v>
      </c>
      <c r="I85" s="98">
        <v>42947</v>
      </c>
      <c r="J85" s="79">
        <v>1</v>
      </c>
      <c r="K85" s="89">
        <v>468013.78</v>
      </c>
      <c r="L85" s="80"/>
      <c r="M85" s="174"/>
    </row>
    <row r="86" spans="1:13" ht="12" x14ac:dyDescent="0.2">
      <c r="A86" s="5">
        <v>68</v>
      </c>
      <c r="B86" s="30" t="s">
        <v>91</v>
      </c>
      <c r="C86" s="40">
        <v>2015</v>
      </c>
      <c r="D86" s="81"/>
      <c r="E86" s="58" t="s">
        <v>92</v>
      </c>
      <c r="F86" s="175" t="s">
        <v>93</v>
      </c>
      <c r="G86" s="93">
        <f>8100+3000000</f>
        <v>3008100</v>
      </c>
      <c r="H86" s="94">
        <v>41548</v>
      </c>
      <c r="I86" s="94">
        <v>42916</v>
      </c>
      <c r="J86" s="95">
        <v>1</v>
      </c>
      <c r="K86" s="96">
        <v>2783489.42</v>
      </c>
      <c r="L86" s="80"/>
      <c r="M86" s="174"/>
    </row>
    <row r="87" spans="1:13" s="14" customFormat="1" ht="22.5" x14ac:dyDescent="0.25">
      <c r="A87" s="15">
        <v>69</v>
      </c>
      <c r="B87" s="30" t="s">
        <v>94</v>
      </c>
      <c r="C87" s="40">
        <v>2015</v>
      </c>
      <c r="D87" s="80"/>
      <c r="E87" s="58" t="s">
        <v>95</v>
      </c>
      <c r="F87" s="175" t="s">
        <v>52</v>
      </c>
      <c r="G87" s="97">
        <f>104400+3000000</f>
        <v>3104400</v>
      </c>
      <c r="H87" s="98">
        <v>41596</v>
      </c>
      <c r="I87" s="98">
        <v>44196</v>
      </c>
      <c r="J87" s="79">
        <v>0.02</v>
      </c>
      <c r="K87" s="89">
        <v>77968.679999999993</v>
      </c>
      <c r="L87" s="80"/>
      <c r="M87" s="175" t="s">
        <v>96</v>
      </c>
    </row>
    <row r="88" spans="1:13" s="14" customFormat="1" ht="12" x14ac:dyDescent="0.25">
      <c r="A88" s="15">
        <v>82</v>
      </c>
      <c r="B88" s="30" t="s">
        <v>99</v>
      </c>
      <c r="C88" s="40">
        <v>2015</v>
      </c>
      <c r="D88" s="80"/>
      <c r="E88" s="99" t="s">
        <v>100</v>
      </c>
      <c r="F88" s="175" t="s">
        <v>101</v>
      </c>
      <c r="G88" s="97">
        <v>800000</v>
      </c>
      <c r="H88" s="94">
        <v>42371</v>
      </c>
      <c r="I88" s="100">
        <v>43769</v>
      </c>
      <c r="J88" s="79">
        <v>1</v>
      </c>
      <c r="K88" s="101">
        <v>753942.58</v>
      </c>
      <c r="L88" s="80"/>
      <c r="M88" s="102"/>
    </row>
    <row r="89" spans="1:13" s="14" customFormat="1" ht="12" x14ac:dyDescent="0.25">
      <c r="A89" s="15">
        <v>84</v>
      </c>
      <c r="B89" s="14" t="s">
        <v>102</v>
      </c>
      <c r="C89" s="40">
        <v>2015</v>
      </c>
      <c r="D89" s="80"/>
      <c r="E89" s="103" t="s">
        <v>103</v>
      </c>
      <c r="F89" s="82" t="s">
        <v>52</v>
      </c>
      <c r="G89" s="97">
        <v>2000000</v>
      </c>
      <c r="H89" s="88">
        <v>43475</v>
      </c>
      <c r="I89" s="94">
        <v>44196</v>
      </c>
      <c r="J89" s="79">
        <v>0.95</v>
      </c>
      <c r="K89" s="89">
        <v>1716184.88</v>
      </c>
      <c r="L89" s="105"/>
      <c r="M89" s="174"/>
    </row>
    <row r="90" spans="1:13" s="14" customFormat="1" ht="22.5" x14ac:dyDescent="0.25">
      <c r="A90" s="15">
        <v>96</v>
      </c>
      <c r="B90" s="30" t="s">
        <v>104</v>
      </c>
      <c r="C90" s="40">
        <v>2015</v>
      </c>
      <c r="D90" s="80"/>
      <c r="E90" s="99" t="s">
        <v>105</v>
      </c>
      <c r="F90" s="82" t="s">
        <v>106</v>
      </c>
      <c r="G90" s="97">
        <v>303389.8</v>
      </c>
      <c r="H90" s="104">
        <v>42782</v>
      </c>
      <c r="I90" s="94">
        <v>44196</v>
      </c>
      <c r="J90" s="79">
        <v>0.5</v>
      </c>
      <c r="K90" s="89">
        <v>206913.03</v>
      </c>
      <c r="L90" s="105"/>
      <c r="M90" s="174" t="s">
        <v>708</v>
      </c>
    </row>
    <row r="91" spans="1:13" ht="22.5" x14ac:dyDescent="0.2">
      <c r="A91" s="5">
        <v>98</v>
      </c>
      <c r="B91" s="30" t="s">
        <v>107</v>
      </c>
      <c r="C91" s="77">
        <v>2016</v>
      </c>
      <c r="D91" s="106"/>
      <c r="E91" s="103" t="s">
        <v>108</v>
      </c>
      <c r="F91" s="82" t="s">
        <v>44</v>
      </c>
      <c r="G91" s="97">
        <v>500000</v>
      </c>
      <c r="H91" s="98">
        <v>42629</v>
      </c>
      <c r="I91" s="98">
        <v>42916</v>
      </c>
      <c r="J91" s="79">
        <v>1</v>
      </c>
      <c r="K91" s="89">
        <v>320188.77</v>
      </c>
      <c r="L91" s="97"/>
      <c r="M91" s="174" t="s">
        <v>827</v>
      </c>
    </row>
    <row r="92" spans="1:13" s="14" customFormat="1" ht="33.75" x14ac:dyDescent="0.25">
      <c r="A92" s="15">
        <v>106</v>
      </c>
      <c r="B92" s="30" t="s">
        <v>109</v>
      </c>
      <c r="C92" s="77">
        <v>2016</v>
      </c>
      <c r="D92" s="77"/>
      <c r="E92" s="72" t="s">
        <v>110</v>
      </c>
      <c r="F92" s="103" t="s">
        <v>111</v>
      </c>
      <c r="G92" s="97">
        <v>2000000</v>
      </c>
      <c r="H92" s="98">
        <v>42741</v>
      </c>
      <c r="I92" s="98">
        <v>44196</v>
      </c>
      <c r="J92" s="79">
        <v>0.52</v>
      </c>
      <c r="K92" s="89">
        <v>1605921.55</v>
      </c>
      <c r="L92" s="97"/>
      <c r="M92" s="174" t="s">
        <v>699</v>
      </c>
    </row>
    <row r="93" spans="1:13" ht="12" x14ac:dyDescent="0.2">
      <c r="A93" s="5">
        <v>107</v>
      </c>
      <c r="B93" s="30" t="s">
        <v>112</v>
      </c>
      <c r="C93" s="77">
        <v>2016</v>
      </c>
      <c r="D93" s="106"/>
      <c r="E93" s="72" t="s">
        <v>113</v>
      </c>
      <c r="F93" s="82" t="s">
        <v>114</v>
      </c>
      <c r="G93" s="97">
        <v>975000</v>
      </c>
      <c r="H93" s="98">
        <v>43055</v>
      </c>
      <c r="I93" s="98">
        <v>43555</v>
      </c>
      <c r="J93" s="79">
        <v>1</v>
      </c>
      <c r="K93" s="107">
        <v>810122.28</v>
      </c>
      <c r="L93" s="97"/>
    </row>
    <row r="94" spans="1:13" ht="12" x14ac:dyDescent="0.2">
      <c r="A94" s="5">
        <v>108</v>
      </c>
      <c r="B94" s="30" t="s">
        <v>115</v>
      </c>
      <c r="C94" s="77">
        <v>2016</v>
      </c>
      <c r="D94" s="106"/>
      <c r="E94" s="72" t="s">
        <v>116</v>
      </c>
      <c r="F94" s="82" t="s">
        <v>117</v>
      </c>
      <c r="G94" s="97">
        <v>500000</v>
      </c>
      <c r="H94" s="98">
        <v>42659</v>
      </c>
      <c r="I94" s="98">
        <v>43251</v>
      </c>
      <c r="J94" s="79">
        <v>1</v>
      </c>
      <c r="K94" s="89">
        <v>374922.29</v>
      </c>
      <c r="L94" s="97"/>
    </row>
    <row r="95" spans="1:13" ht="12" x14ac:dyDescent="0.2">
      <c r="A95" s="5">
        <v>109</v>
      </c>
      <c r="B95" s="30" t="s">
        <v>118</v>
      </c>
      <c r="C95" s="77">
        <v>2016</v>
      </c>
      <c r="D95" s="106"/>
      <c r="E95" s="72" t="s">
        <v>119</v>
      </c>
      <c r="F95" s="82" t="s">
        <v>120</v>
      </c>
      <c r="G95" s="97">
        <v>1000000</v>
      </c>
      <c r="H95" s="98">
        <v>42705</v>
      </c>
      <c r="I95" s="98">
        <v>43434</v>
      </c>
      <c r="J95" s="79">
        <v>1</v>
      </c>
      <c r="K95" s="89">
        <v>832656.5</v>
      </c>
      <c r="L95" s="97"/>
    </row>
    <row r="96" spans="1:13" ht="12" x14ac:dyDescent="0.2">
      <c r="A96" s="5">
        <v>110</v>
      </c>
      <c r="B96" s="30" t="s">
        <v>121</v>
      </c>
      <c r="C96" s="77">
        <v>2016</v>
      </c>
      <c r="D96" s="106"/>
      <c r="E96" s="72" t="s">
        <v>122</v>
      </c>
      <c r="F96" s="82" t="s">
        <v>114</v>
      </c>
      <c r="G96" s="97">
        <v>400000</v>
      </c>
      <c r="H96" s="98">
        <v>43675</v>
      </c>
      <c r="I96" s="98">
        <v>43768</v>
      </c>
      <c r="J96" s="79">
        <v>0.53</v>
      </c>
      <c r="K96" s="89">
        <v>223432.29</v>
      </c>
      <c r="L96" s="97"/>
      <c r="M96" s="175" t="s">
        <v>717</v>
      </c>
    </row>
    <row r="97" spans="1:13" s="14" customFormat="1" ht="12" x14ac:dyDescent="0.25">
      <c r="A97" s="15">
        <v>111</v>
      </c>
      <c r="B97" s="30" t="s">
        <v>123</v>
      </c>
      <c r="C97" s="77">
        <v>2016</v>
      </c>
      <c r="D97" s="77"/>
      <c r="E97" s="72" t="s">
        <v>124</v>
      </c>
      <c r="F97" s="82" t="s">
        <v>125</v>
      </c>
      <c r="G97" s="97">
        <v>200000</v>
      </c>
      <c r="H97" s="98">
        <v>43662</v>
      </c>
      <c r="I97" s="98">
        <v>43921</v>
      </c>
      <c r="J97" s="79">
        <v>0.98</v>
      </c>
      <c r="K97" s="89">
        <v>168303.43</v>
      </c>
      <c r="L97" s="97"/>
      <c r="M97" s="174" t="s">
        <v>826</v>
      </c>
    </row>
    <row r="98" spans="1:13" ht="22.5" x14ac:dyDescent="0.2">
      <c r="A98" s="5">
        <v>113</v>
      </c>
      <c r="B98" s="30" t="s">
        <v>126</v>
      </c>
      <c r="C98" s="77">
        <v>2016</v>
      </c>
      <c r="D98" s="106"/>
      <c r="E98" s="72" t="s">
        <v>127</v>
      </c>
      <c r="F98" s="82" t="s">
        <v>19</v>
      </c>
      <c r="G98" s="97">
        <v>6000000</v>
      </c>
      <c r="H98" s="98">
        <v>43676</v>
      </c>
      <c r="I98" s="98">
        <v>43677</v>
      </c>
      <c r="J98" s="79">
        <v>1</v>
      </c>
      <c r="K98" s="89">
        <v>5105050.96</v>
      </c>
      <c r="L98" s="97"/>
    </row>
    <row r="99" spans="1:13" ht="12" x14ac:dyDescent="0.2">
      <c r="A99" s="5">
        <v>114</v>
      </c>
      <c r="C99" s="77"/>
      <c r="D99" s="106"/>
      <c r="E99" s="175" t="s">
        <v>789</v>
      </c>
      <c r="F99" s="82"/>
      <c r="G99" s="97"/>
      <c r="H99" s="98"/>
      <c r="I99" s="98"/>
      <c r="J99" s="79"/>
      <c r="K99" s="79"/>
      <c r="L99" s="97"/>
      <c r="M99" s="167"/>
    </row>
    <row r="100" spans="1:13" ht="12" x14ac:dyDescent="0.2">
      <c r="A100" s="5">
        <v>115</v>
      </c>
      <c r="C100" s="77"/>
      <c r="D100" s="106"/>
      <c r="E100" s="175" t="s">
        <v>790</v>
      </c>
      <c r="F100" s="82"/>
      <c r="G100" s="97"/>
      <c r="H100" s="98"/>
      <c r="I100" s="98"/>
      <c r="J100" s="79"/>
      <c r="K100" s="79"/>
      <c r="L100" s="97"/>
      <c r="M100" s="167"/>
    </row>
    <row r="101" spans="1:13" ht="12" x14ac:dyDescent="0.2">
      <c r="A101" s="5">
        <v>116</v>
      </c>
      <c r="C101" s="77"/>
      <c r="D101" s="106"/>
      <c r="E101" s="175" t="s">
        <v>791</v>
      </c>
      <c r="F101" s="82"/>
      <c r="G101" s="97"/>
      <c r="H101" s="98"/>
      <c r="I101" s="98"/>
      <c r="J101" s="79"/>
      <c r="K101" s="79"/>
      <c r="L101" s="97"/>
      <c r="M101" s="167"/>
    </row>
    <row r="102" spans="1:13" ht="12" x14ac:dyDescent="0.2">
      <c r="A102" s="5">
        <v>117</v>
      </c>
      <c r="C102" s="77"/>
      <c r="D102" s="106"/>
      <c r="E102" s="175" t="s">
        <v>792</v>
      </c>
      <c r="F102" s="82"/>
      <c r="G102" s="97"/>
      <c r="H102" s="98"/>
      <c r="I102" s="98"/>
      <c r="J102" s="79"/>
      <c r="K102" s="79"/>
      <c r="L102" s="97"/>
      <c r="M102" s="167"/>
    </row>
    <row r="103" spans="1:13" ht="12" x14ac:dyDescent="0.2">
      <c r="A103" s="5">
        <v>118</v>
      </c>
      <c r="C103" s="77"/>
      <c r="D103" s="106"/>
      <c r="E103" s="108" t="s">
        <v>793</v>
      </c>
      <c r="F103" s="82"/>
      <c r="G103" s="97"/>
      <c r="H103" s="98"/>
      <c r="I103" s="98"/>
      <c r="J103" s="79"/>
      <c r="K103" s="79"/>
      <c r="L103" s="97"/>
      <c r="M103" s="167"/>
    </row>
    <row r="104" spans="1:13" ht="12" x14ac:dyDescent="0.2">
      <c r="A104" s="5">
        <v>119</v>
      </c>
      <c r="C104" s="77"/>
      <c r="D104" s="106"/>
      <c r="E104" s="108" t="s">
        <v>794</v>
      </c>
      <c r="F104" s="82"/>
      <c r="G104" s="97"/>
      <c r="H104" s="98"/>
      <c r="I104" s="98"/>
      <c r="J104" s="79"/>
      <c r="K104" s="79"/>
      <c r="L104" s="97"/>
      <c r="M104" s="167"/>
    </row>
    <row r="105" spans="1:13" ht="12" x14ac:dyDescent="0.2">
      <c r="A105" s="5">
        <v>120</v>
      </c>
      <c r="C105" s="77"/>
      <c r="D105" s="106"/>
      <c r="E105" s="108" t="s">
        <v>795</v>
      </c>
      <c r="F105" s="82"/>
      <c r="G105" s="97"/>
      <c r="H105" s="98"/>
      <c r="I105" s="98"/>
      <c r="J105" s="79"/>
      <c r="K105" s="79"/>
      <c r="L105" s="97"/>
      <c r="M105" s="167"/>
    </row>
    <row r="106" spans="1:13" ht="12" x14ac:dyDescent="0.2">
      <c r="A106" s="5">
        <v>121</v>
      </c>
      <c r="C106" s="77"/>
      <c r="D106" s="106"/>
      <c r="E106" s="175" t="s">
        <v>796</v>
      </c>
      <c r="F106" s="82"/>
      <c r="G106" s="97"/>
      <c r="H106" s="98"/>
      <c r="I106" s="98"/>
      <c r="J106" s="79"/>
      <c r="K106" s="79"/>
      <c r="L106" s="97"/>
      <c r="M106" s="167"/>
    </row>
    <row r="107" spans="1:13" ht="22.5" x14ac:dyDescent="0.2">
      <c r="A107" s="5">
        <v>123</v>
      </c>
      <c r="B107" s="30" t="s">
        <v>128</v>
      </c>
      <c r="C107" s="77">
        <v>2016</v>
      </c>
      <c r="D107" s="106"/>
      <c r="E107" s="72" t="s">
        <v>129</v>
      </c>
      <c r="F107" s="82" t="s">
        <v>130</v>
      </c>
      <c r="G107" s="97">
        <v>1054174.83</v>
      </c>
      <c r="H107" s="98">
        <v>43585</v>
      </c>
      <c r="I107" s="98">
        <v>43159</v>
      </c>
      <c r="J107" s="79">
        <v>1</v>
      </c>
      <c r="K107" s="89">
        <v>1056488.3899999999</v>
      </c>
      <c r="L107" s="97"/>
      <c r="M107" s="175" t="s">
        <v>825</v>
      </c>
    </row>
    <row r="108" spans="1:13" ht="12" x14ac:dyDescent="0.2">
      <c r="A108" s="5">
        <v>124</v>
      </c>
      <c r="C108" s="77"/>
      <c r="D108" s="106"/>
      <c r="E108" s="72" t="s">
        <v>776</v>
      </c>
      <c r="F108" s="82"/>
      <c r="G108" s="97"/>
      <c r="H108" s="98"/>
      <c r="I108" s="98"/>
      <c r="J108" s="79"/>
      <c r="K108" s="79"/>
      <c r="L108" s="97"/>
      <c r="M108" s="174"/>
    </row>
    <row r="109" spans="1:13" ht="12" x14ac:dyDescent="0.2">
      <c r="A109" s="5">
        <v>125</v>
      </c>
      <c r="C109" s="77"/>
      <c r="D109" s="106"/>
      <c r="E109" s="72" t="s">
        <v>777</v>
      </c>
      <c r="F109" s="82"/>
      <c r="G109" s="97"/>
      <c r="H109" s="98"/>
      <c r="I109" s="98"/>
      <c r="J109" s="79"/>
      <c r="K109" s="79"/>
      <c r="L109" s="97"/>
      <c r="M109" s="167"/>
    </row>
    <row r="110" spans="1:13" ht="12" x14ac:dyDescent="0.2">
      <c r="A110" s="5">
        <v>126</v>
      </c>
      <c r="C110" s="77"/>
      <c r="D110" s="106"/>
      <c r="E110" s="72" t="s">
        <v>778</v>
      </c>
      <c r="F110" s="82"/>
      <c r="G110" s="97"/>
      <c r="H110" s="98"/>
      <c r="I110" s="98"/>
      <c r="J110" s="79"/>
      <c r="K110" s="79"/>
      <c r="L110" s="97"/>
      <c r="M110" s="167"/>
    </row>
    <row r="111" spans="1:13" ht="12" x14ac:dyDescent="0.2">
      <c r="A111" s="5">
        <v>127</v>
      </c>
      <c r="C111" s="77"/>
      <c r="D111" s="106"/>
      <c r="E111" s="72" t="s">
        <v>779</v>
      </c>
      <c r="F111" s="82"/>
      <c r="G111" s="97"/>
      <c r="H111" s="98"/>
      <c r="I111" s="98"/>
      <c r="J111" s="79"/>
      <c r="K111" s="79"/>
      <c r="L111" s="97"/>
      <c r="M111" s="167"/>
    </row>
    <row r="112" spans="1:13" ht="12" x14ac:dyDescent="0.2">
      <c r="A112" s="5">
        <v>128</v>
      </c>
      <c r="C112" s="77"/>
      <c r="D112" s="106"/>
      <c r="E112" s="72" t="s">
        <v>780</v>
      </c>
      <c r="F112" s="82"/>
      <c r="G112" s="97"/>
      <c r="H112" s="98"/>
      <c r="I112" s="98"/>
      <c r="J112" s="79"/>
      <c r="K112" s="79"/>
      <c r="L112" s="97"/>
      <c r="M112" s="167"/>
    </row>
    <row r="113" spans="1:13" ht="12" x14ac:dyDescent="0.2">
      <c r="A113" s="5">
        <v>129</v>
      </c>
      <c r="C113" s="77"/>
      <c r="D113" s="106"/>
      <c r="E113" s="72" t="s">
        <v>781</v>
      </c>
      <c r="F113" s="82"/>
      <c r="G113" s="97"/>
      <c r="H113" s="98"/>
      <c r="I113" s="98"/>
      <c r="J113" s="79"/>
      <c r="K113" s="79"/>
      <c r="L113" s="97"/>
      <c r="M113" s="167"/>
    </row>
    <row r="114" spans="1:13" ht="12" x14ac:dyDescent="0.2">
      <c r="A114" s="5">
        <v>130</v>
      </c>
      <c r="C114" s="77"/>
      <c r="D114" s="106"/>
      <c r="E114" s="72" t="s">
        <v>782</v>
      </c>
      <c r="F114" s="82"/>
      <c r="G114" s="97"/>
      <c r="H114" s="98"/>
      <c r="I114" s="98"/>
      <c r="J114" s="79"/>
      <c r="K114" s="79"/>
      <c r="L114" s="97"/>
      <c r="M114" s="167"/>
    </row>
    <row r="115" spans="1:13" ht="12" x14ac:dyDescent="0.2">
      <c r="A115" s="5">
        <v>131</v>
      </c>
      <c r="C115" s="77"/>
      <c r="D115" s="106"/>
      <c r="E115" s="103" t="s">
        <v>783</v>
      </c>
      <c r="F115" s="82"/>
      <c r="G115" s="97"/>
      <c r="H115" s="98"/>
      <c r="I115" s="98"/>
      <c r="J115" s="79"/>
      <c r="K115" s="79"/>
      <c r="L115" s="97"/>
      <c r="M115" s="167"/>
    </row>
    <row r="116" spans="1:13" ht="12" x14ac:dyDescent="0.2">
      <c r="A116" s="5">
        <v>132</v>
      </c>
      <c r="C116" s="77"/>
      <c r="D116" s="106"/>
      <c r="E116" s="72" t="s">
        <v>784</v>
      </c>
      <c r="F116" s="82"/>
      <c r="G116" s="97"/>
      <c r="H116" s="98"/>
      <c r="I116" s="98"/>
      <c r="J116" s="79"/>
      <c r="K116" s="79"/>
      <c r="L116" s="97"/>
      <c r="M116" s="167"/>
    </row>
    <row r="117" spans="1:13" ht="12" x14ac:dyDescent="0.2">
      <c r="A117" s="5">
        <v>133</v>
      </c>
      <c r="C117" s="77"/>
      <c r="D117" s="106"/>
      <c r="E117" s="72" t="s">
        <v>785</v>
      </c>
      <c r="F117" s="82"/>
      <c r="G117" s="97"/>
      <c r="H117" s="98"/>
      <c r="I117" s="98"/>
      <c r="J117" s="79"/>
      <c r="K117" s="79"/>
      <c r="L117" s="97"/>
      <c r="M117" s="167"/>
    </row>
    <row r="118" spans="1:13" ht="12" x14ac:dyDescent="0.2">
      <c r="A118" s="5">
        <v>134</v>
      </c>
      <c r="C118" s="77"/>
      <c r="D118" s="106"/>
      <c r="E118" s="72" t="s">
        <v>786</v>
      </c>
      <c r="F118" s="82"/>
      <c r="G118" s="97"/>
      <c r="H118" s="98"/>
      <c r="I118" s="98"/>
      <c r="J118" s="79"/>
      <c r="K118" s="79"/>
      <c r="L118" s="97"/>
      <c r="M118" s="167"/>
    </row>
    <row r="119" spans="1:13" ht="12" x14ac:dyDescent="0.2">
      <c r="A119" s="5">
        <v>135</v>
      </c>
      <c r="C119" s="77"/>
      <c r="D119" s="106"/>
      <c r="E119" s="72" t="s">
        <v>787</v>
      </c>
      <c r="F119" s="82"/>
      <c r="G119" s="97"/>
      <c r="H119" s="98"/>
      <c r="I119" s="98"/>
      <c r="J119" s="79"/>
      <c r="K119" s="79"/>
      <c r="L119" s="97"/>
      <c r="M119" s="167"/>
    </row>
    <row r="120" spans="1:13" ht="12" x14ac:dyDescent="0.2">
      <c r="A120" s="5">
        <v>136</v>
      </c>
      <c r="C120" s="77"/>
      <c r="D120" s="106"/>
      <c r="E120" s="72" t="s">
        <v>788</v>
      </c>
      <c r="F120" s="82"/>
      <c r="G120" s="97"/>
      <c r="H120" s="98"/>
      <c r="I120" s="98"/>
      <c r="J120" s="79"/>
      <c r="K120" s="79"/>
      <c r="L120" s="97"/>
      <c r="M120" s="167"/>
    </row>
    <row r="121" spans="1:13" s="14" customFormat="1" ht="12" x14ac:dyDescent="0.25">
      <c r="A121" s="15">
        <v>137</v>
      </c>
      <c r="B121" s="30" t="s">
        <v>131</v>
      </c>
      <c r="C121" s="77">
        <v>2016</v>
      </c>
      <c r="D121" s="77"/>
      <c r="E121" s="72" t="s">
        <v>132</v>
      </c>
      <c r="F121" s="82" t="s">
        <v>114</v>
      </c>
      <c r="G121" s="97">
        <v>500000</v>
      </c>
      <c r="H121" s="98">
        <v>43540</v>
      </c>
      <c r="I121" s="98">
        <v>43921</v>
      </c>
      <c r="J121" s="79">
        <v>1</v>
      </c>
      <c r="K121" s="89">
        <v>435324.84</v>
      </c>
      <c r="L121" s="97"/>
      <c r="M121" s="174"/>
    </row>
    <row r="122" spans="1:13" ht="12" x14ac:dyDescent="0.2">
      <c r="A122" s="5">
        <v>138</v>
      </c>
      <c r="B122" s="30" t="s">
        <v>133</v>
      </c>
      <c r="C122" s="77">
        <v>2016</v>
      </c>
      <c r="D122" s="106"/>
      <c r="E122" s="72" t="s">
        <v>134</v>
      </c>
      <c r="F122" s="82" t="s">
        <v>24</v>
      </c>
      <c r="G122" s="97">
        <v>500000</v>
      </c>
      <c r="H122" s="98">
        <v>42902</v>
      </c>
      <c r="I122" s="98">
        <v>43646</v>
      </c>
      <c r="J122" s="79">
        <v>1</v>
      </c>
      <c r="K122" s="89">
        <v>361521.48</v>
      </c>
      <c r="L122" s="97"/>
      <c r="M122" s="174"/>
    </row>
    <row r="123" spans="1:13" ht="12" x14ac:dyDescent="0.2">
      <c r="A123" s="5">
        <v>139</v>
      </c>
      <c r="B123" s="30" t="s">
        <v>135</v>
      </c>
      <c r="C123" s="77">
        <v>2016</v>
      </c>
      <c r="D123" s="106"/>
      <c r="E123" s="72" t="s">
        <v>136</v>
      </c>
      <c r="F123" s="82" t="s">
        <v>90</v>
      </c>
      <c r="G123" s="97">
        <v>500000</v>
      </c>
      <c r="H123" s="98">
        <v>42720</v>
      </c>
      <c r="I123" s="98">
        <v>42886</v>
      </c>
      <c r="J123" s="79">
        <v>1</v>
      </c>
      <c r="K123" s="89">
        <v>454964.53</v>
      </c>
      <c r="L123" s="97"/>
    </row>
    <row r="124" spans="1:13" s="14" customFormat="1" ht="12" x14ac:dyDescent="0.25">
      <c r="A124" s="15">
        <v>140</v>
      </c>
      <c r="B124" s="30" t="s">
        <v>137</v>
      </c>
      <c r="C124" s="77">
        <v>2016</v>
      </c>
      <c r="D124" s="77"/>
      <c r="E124" s="72" t="s">
        <v>138</v>
      </c>
      <c r="F124" s="82" t="s">
        <v>52</v>
      </c>
      <c r="G124" s="97">
        <v>500000</v>
      </c>
      <c r="H124" s="98">
        <v>43470</v>
      </c>
      <c r="I124" s="98">
        <v>43434</v>
      </c>
      <c r="J124" s="79">
        <v>1</v>
      </c>
      <c r="K124" s="89">
        <v>436829.46</v>
      </c>
      <c r="L124" s="97"/>
      <c r="M124" s="175"/>
    </row>
    <row r="125" spans="1:13" ht="12" x14ac:dyDescent="0.2">
      <c r="A125" s="5">
        <v>143</v>
      </c>
      <c r="B125" s="30" t="s">
        <v>139</v>
      </c>
      <c r="C125" s="77">
        <v>2016</v>
      </c>
      <c r="D125" s="106"/>
      <c r="E125" s="72" t="s">
        <v>706</v>
      </c>
      <c r="F125" s="82"/>
      <c r="G125" s="97">
        <v>5000000</v>
      </c>
      <c r="H125" s="98">
        <v>42901</v>
      </c>
      <c r="I125" s="98">
        <v>43344</v>
      </c>
      <c r="J125" s="79">
        <v>1</v>
      </c>
      <c r="K125" s="89">
        <v>4000896.6</v>
      </c>
      <c r="L125" s="97"/>
      <c r="M125" s="174"/>
    </row>
    <row r="126" spans="1:13" s="14" customFormat="1" ht="12" x14ac:dyDescent="0.25">
      <c r="A126" s="15">
        <v>175</v>
      </c>
      <c r="B126" s="30" t="s">
        <v>140</v>
      </c>
      <c r="C126" s="77">
        <v>2016</v>
      </c>
      <c r="D126" s="77"/>
      <c r="E126" s="72" t="s">
        <v>141</v>
      </c>
      <c r="F126" s="82" t="s">
        <v>178</v>
      </c>
      <c r="G126" s="97">
        <v>350000</v>
      </c>
      <c r="H126" s="98">
        <v>43600</v>
      </c>
      <c r="I126" s="98">
        <v>44012</v>
      </c>
      <c r="J126" s="79">
        <v>0.54</v>
      </c>
      <c r="K126" s="89">
        <v>189138.38</v>
      </c>
      <c r="L126" s="97"/>
      <c r="M126" s="175" t="s">
        <v>810</v>
      </c>
    </row>
    <row r="127" spans="1:13" ht="12" x14ac:dyDescent="0.2">
      <c r="A127" s="5">
        <v>176</v>
      </c>
      <c r="B127" s="30" t="s">
        <v>142</v>
      </c>
      <c r="C127" s="77">
        <v>2016</v>
      </c>
      <c r="D127" s="106"/>
      <c r="E127" s="72" t="s">
        <v>143</v>
      </c>
      <c r="F127" s="82" t="s">
        <v>17</v>
      </c>
      <c r="G127" s="97">
        <v>500000</v>
      </c>
      <c r="H127" s="98">
        <v>42856</v>
      </c>
      <c r="I127" s="98">
        <v>43251</v>
      </c>
      <c r="J127" s="79">
        <v>0.995</v>
      </c>
      <c r="K127" s="89">
        <v>424113.31</v>
      </c>
      <c r="L127" s="97"/>
      <c r="M127" s="174"/>
    </row>
    <row r="128" spans="1:13" s="14" customFormat="1" ht="22.5" x14ac:dyDescent="0.25">
      <c r="A128" s="15">
        <v>177</v>
      </c>
      <c r="B128" s="30" t="s">
        <v>144</v>
      </c>
      <c r="C128" s="77">
        <v>2016</v>
      </c>
      <c r="D128" s="77"/>
      <c r="E128" s="109" t="s">
        <v>145</v>
      </c>
      <c r="F128" s="82" t="s">
        <v>146</v>
      </c>
      <c r="G128" s="97">
        <v>300000</v>
      </c>
      <c r="H128" s="98">
        <v>42741</v>
      </c>
      <c r="I128" s="98">
        <v>43890</v>
      </c>
      <c r="J128" s="79">
        <v>0.95</v>
      </c>
      <c r="K128" s="89">
        <v>267009.23</v>
      </c>
      <c r="L128" s="97"/>
      <c r="M128" s="174" t="s">
        <v>697</v>
      </c>
    </row>
    <row r="129" spans="1:13" s="14" customFormat="1" ht="22.5" x14ac:dyDescent="0.25">
      <c r="A129" s="15">
        <v>100</v>
      </c>
      <c r="B129" s="14" t="s">
        <v>147</v>
      </c>
      <c r="C129" s="77">
        <v>2016</v>
      </c>
      <c r="D129" s="77"/>
      <c r="E129" s="72" t="s">
        <v>148</v>
      </c>
      <c r="F129" s="82" t="s">
        <v>90</v>
      </c>
      <c r="G129" s="97">
        <v>1500000</v>
      </c>
      <c r="H129" s="98">
        <v>42689</v>
      </c>
      <c r="I129" s="98">
        <v>43343</v>
      </c>
      <c r="J129" s="79">
        <v>1</v>
      </c>
      <c r="K129" s="89">
        <v>1439250.62</v>
      </c>
      <c r="L129" s="97"/>
      <c r="M129" s="175"/>
    </row>
    <row r="130" spans="1:13" ht="12" x14ac:dyDescent="0.2">
      <c r="A130" s="5">
        <v>101</v>
      </c>
      <c r="B130" s="32" t="s">
        <v>149</v>
      </c>
      <c r="C130" s="77">
        <v>2016</v>
      </c>
      <c r="D130" s="106"/>
      <c r="E130" s="72" t="s">
        <v>150</v>
      </c>
      <c r="F130" s="82" t="s">
        <v>114</v>
      </c>
      <c r="G130" s="97">
        <v>2545000</v>
      </c>
      <c r="H130" s="98">
        <v>42698</v>
      </c>
      <c r="I130" s="98">
        <v>42703</v>
      </c>
      <c r="J130" s="79">
        <v>1</v>
      </c>
      <c r="K130" s="89">
        <v>2540000</v>
      </c>
      <c r="L130" s="97"/>
      <c r="M130" s="174"/>
    </row>
    <row r="131" spans="1:13" ht="12" x14ac:dyDescent="0.2">
      <c r="A131" s="5">
        <v>102</v>
      </c>
      <c r="B131" s="30" t="s">
        <v>151</v>
      </c>
      <c r="C131" s="77">
        <v>2016</v>
      </c>
      <c r="D131" s="106"/>
      <c r="E131" s="72" t="s">
        <v>152</v>
      </c>
      <c r="F131" s="82" t="s">
        <v>114</v>
      </c>
      <c r="G131" s="97">
        <v>800000</v>
      </c>
      <c r="H131" s="98">
        <v>42413</v>
      </c>
      <c r="I131" s="98">
        <v>43296</v>
      </c>
      <c r="J131" s="79">
        <v>1</v>
      </c>
      <c r="K131" s="89">
        <v>669519.56000000006</v>
      </c>
      <c r="L131" s="97"/>
    </row>
    <row r="132" spans="1:13" ht="12" x14ac:dyDescent="0.2">
      <c r="A132" s="5">
        <v>103</v>
      </c>
      <c r="B132" s="30" t="s">
        <v>153</v>
      </c>
      <c r="C132" s="77">
        <v>2016</v>
      </c>
      <c r="D132" s="106"/>
      <c r="E132" s="72" t="s">
        <v>154</v>
      </c>
      <c r="F132" s="82" t="s">
        <v>155</v>
      </c>
      <c r="G132" s="97">
        <v>400000</v>
      </c>
      <c r="H132" s="98">
        <v>43539</v>
      </c>
      <c r="I132" s="98">
        <v>43936</v>
      </c>
      <c r="J132" s="79">
        <v>1</v>
      </c>
      <c r="K132" s="89">
        <v>314630</v>
      </c>
      <c r="L132" s="97"/>
    </row>
    <row r="133" spans="1:13" ht="12" x14ac:dyDescent="0.2">
      <c r="A133" s="5">
        <v>104</v>
      </c>
      <c r="B133" s="30" t="s">
        <v>156</v>
      </c>
      <c r="C133" s="77">
        <v>2016</v>
      </c>
      <c r="D133" s="106"/>
      <c r="E133" s="72" t="s">
        <v>774</v>
      </c>
      <c r="F133" s="82" t="s">
        <v>157</v>
      </c>
      <c r="G133" s="97">
        <v>140000</v>
      </c>
      <c r="H133" s="98">
        <v>43010</v>
      </c>
      <c r="I133" s="98">
        <v>43038</v>
      </c>
      <c r="J133" s="79">
        <v>1</v>
      </c>
      <c r="K133" s="89">
        <v>133422.04</v>
      </c>
      <c r="L133" s="97"/>
    </row>
    <row r="134" spans="1:13" s="14" customFormat="1" ht="22.5" x14ac:dyDescent="0.25">
      <c r="A134" s="15">
        <v>190</v>
      </c>
      <c r="B134" s="30"/>
      <c r="C134" s="40">
        <v>2017</v>
      </c>
      <c r="D134" s="40"/>
      <c r="E134" s="175" t="s">
        <v>158</v>
      </c>
      <c r="F134" s="78" t="s">
        <v>19</v>
      </c>
      <c r="G134" s="110"/>
      <c r="H134" s="88"/>
      <c r="I134" s="88"/>
      <c r="J134" s="79"/>
      <c r="K134" s="89"/>
      <c r="L134" s="80"/>
      <c r="M134" s="111"/>
    </row>
    <row r="135" spans="1:13" s="14" customFormat="1" ht="22.5" x14ac:dyDescent="0.25">
      <c r="A135" s="15">
        <v>191</v>
      </c>
      <c r="B135" s="30" t="s">
        <v>159</v>
      </c>
      <c r="C135" s="40">
        <v>2017</v>
      </c>
      <c r="D135" s="40"/>
      <c r="E135" s="175" t="s">
        <v>799</v>
      </c>
      <c r="F135" s="78" t="s">
        <v>120</v>
      </c>
      <c r="G135" s="110">
        <v>2289000</v>
      </c>
      <c r="H135" s="88">
        <v>43085</v>
      </c>
      <c r="I135" s="88">
        <v>43871</v>
      </c>
      <c r="J135" s="79">
        <v>0.99</v>
      </c>
      <c r="K135" s="89">
        <v>1310863.71</v>
      </c>
      <c r="L135" s="80"/>
      <c r="M135" s="174" t="s">
        <v>810</v>
      </c>
    </row>
    <row r="136" spans="1:13" s="14" customFormat="1" ht="22.5" x14ac:dyDescent="0.25">
      <c r="A136" s="15">
        <v>192</v>
      </c>
      <c r="B136" s="30" t="s">
        <v>160</v>
      </c>
      <c r="C136" s="40">
        <v>2017</v>
      </c>
      <c r="D136" s="40"/>
      <c r="E136" s="175" t="s">
        <v>775</v>
      </c>
      <c r="F136" s="175" t="s">
        <v>44</v>
      </c>
      <c r="G136" s="110">
        <v>1211000</v>
      </c>
      <c r="H136" s="88">
        <v>43101</v>
      </c>
      <c r="I136" s="88">
        <v>43434</v>
      </c>
      <c r="J136" s="79">
        <v>1</v>
      </c>
      <c r="K136" s="89">
        <v>742624.7</v>
      </c>
      <c r="L136" s="80"/>
      <c r="M136" s="174"/>
    </row>
    <row r="137" spans="1:13" ht="12" x14ac:dyDescent="0.2">
      <c r="A137" s="5">
        <v>195</v>
      </c>
      <c r="B137" s="14" t="s">
        <v>161</v>
      </c>
      <c r="C137" s="40">
        <v>2017</v>
      </c>
      <c r="D137" s="112"/>
      <c r="E137" s="175" t="s">
        <v>162</v>
      </c>
      <c r="F137" s="78" t="s">
        <v>17</v>
      </c>
      <c r="G137" s="110">
        <v>2000000</v>
      </c>
      <c r="H137" s="88">
        <v>43465</v>
      </c>
      <c r="I137" s="88">
        <v>43941</v>
      </c>
      <c r="J137" s="79">
        <v>1</v>
      </c>
      <c r="K137" s="89">
        <v>1991861.08</v>
      </c>
      <c r="L137" s="80"/>
    </row>
    <row r="138" spans="1:13" s="14" customFormat="1" ht="22.5" x14ac:dyDescent="0.25">
      <c r="A138" s="15">
        <v>198</v>
      </c>
      <c r="B138" s="14" t="s">
        <v>163</v>
      </c>
      <c r="C138" s="40">
        <v>2017</v>
      </c>
      <c r="D138" s="40"/>
      <c r="E138" s="175" t="s">
        <v>164</v>
      </c>
      <c r="F138" s="78" t="s">
        <v>165</v>
      </c>
      <c r="G138" s="110">
        <v>678571.43</v>
      </c>
      <c r="H138" s="88">
        <v>43475</v>
      </c>
      <c r="I138" s="88">
        <v>44196</v>
      </c>
      <c r="J138" s="79">
        <v>0.92</v>
      </c>
      <c r="K138" s="89">
        <v>516738.55</v>
      </c>
      <c r="L138" s="80"/>
      <c r="M138" s="174" t="s">
        <v>810</v>
      </c>
    </row>
    <row r="139" spans="1:13" ht="22.5" x14ac:dyDescent="0.2">
      <c r="A139" s="5">
        <v>199</v>
      </c>
      <c r="B139" s="33" t="s">
        <v>166</v>
      </c>
      <c r="C139" s="40">
        <v>2017</v>
      </c>
      <c r="D139" s="112"/>
      <c r="E139" s="175" t="s">
        <v>167</v>
      </c>
      <c r="F139" s="78" t="s">
        <v>168</v>
      </c>
      <c r="G139" s="110">
        <v>100000</v>
      </c>
      <c r="H139" s="88"/>
      <c r="I139" s="88"/>
      <c r="J139" s="79"/>
      <c r="K139" s="89">
        <v>0</v>
      </c>
      <c r="L139" s="80"/>
    </row>
    <row r="140" spans="1:13" ht="12" x14ac:dyDescent="0.2">
      <c r="A140" s="5">
        <v>200</v>
      </c>
      <c r="B140" s="14" t="s">
        <v>169</v>
      </c>
      <c r="C140" s="40">
        <v>2017</v>
      </c>
      <c r="D140" s="112"/>
      <c r="E140" s="175" t="s">
        <v>170</v>
      </c>
      <c r="F140" s="78" t="s">
        <v>171</v>
      </c>
      <c r="G140" s="110">
        <v>1728571.43</v>
      </c>
      <c r="H140" s="88"/>
      <c r="I140" s="88"/>
      <c r="J140" s="79"/>
      <c r="K140" s="89">
        <v>0</v>
      </c>
      <c r="L140" s="80"/>
    </row>
    <row r="141" spans="1:13" ht="22.5" x14ac:dyDescent="0.2">
      <c r="A141" s="5">
        <v>201</v>
      </c>
      <c r="B141" s="14" t="s">
        <v>172</v>
      </c>
      <c r="C141" s="40">
        <v>2017</v>
      </c>
      <c r="D141" s="112"/>
      <c r="E141" s="175" t="s">
        <v>173</v>
      </c>
      <c r="F141" s="78" t="s">
        <v>44</v>
      </c>
      <c r="G141" s="110">
        <v>878571.43</v>
      </c>
      <c r="H141" s="88">
        <v>43905</v>
      </c>
      <c r="I141" s="88"/>
      <c r="J141" s="79">
        <v>0.3</v>
      </c>
      <c r="K141" s="89">
        <v>0</v>
      </c>
      <c r="L141" s="80"/>
      <c r="M141" s="175" t="s">
        <v>810</v>
      </c>
    </row>
    <row r="142" spans="1:13" s="36" customFormat="1" ht="12" x14ac:dyDescent="0.2">
      <c r="A142" s="34">
        <v>202</v>
      </c>
      <c r="B142" s="35" t="s">
        <v>174</v>
      </c>
      <c r="C142" s="113">
        <v>2017</v>
      </c>
      <c r="D142" s="114"/>
      <c r="E142" s="115" t="s">
        <v>175</v>
      </c>
      <c r="F142" s="116" t="s">
        <v>44</v>
      </c>
      <c r="G142" s="117">
        <v>800000</v>
      </c>
      <c r="H142" s="118"/>
      <c r="I142" s="118"/>
      <c r="J142" s="119"/>
      <c r="K142" s="120">
        <v>0</v>
      </c>
      <c r="L142" s="121"/>
      <c r="M142" s="115"/>
    </row>
    <row r="143" spans="1:13" s="14" customFormat="1" ht="12" x14ac:dyDescent="0.25">
      <c r="A143" s="15">
        <v>203</v>
      </c>
      <c r="B143" s="14" t="s">
        <v>176</v>
      </c>
      <c r="C143" s="40">
        <v>2017</v>
      </c>
      <c r="D143" s="40"/>
      <c r="E143" s="175" t="s">
        <v>177</v>
      </c>
      <c r="F143" s="78" t="s">
        <v>178</v>
      </c>
      <c r="G143" s="110">
        <v>1178571.43</v>
      </c>
      <c r="H143" s="88">
        <v>43520</v>
      </c>
      <c r="I143" s="88">
        <v>43814</v>
      </c>
      <c r="J143" s="79">
        <v>0.995</v>
      </c>
      <c r="K143" s="87">
        <v>1177768.28</v>
      </c>
      <c r="L143" s="80"/>
      <c r="M143" s="174"/>
    </row>
    <row r="144" spans="1:13" ht="12" x14ac:dyDescent="0.2">
      <c r="A144" s="5">
        <v>204</v>
      </c>
      <c r="B144" s="14" t="s">
        <v>179</v>
      </c>
      <c r="C144" s="40">
        <v>2017</v>
      </c>
      <c r="D144" s="112"/>
      <c r="E144" s="175" t="s">
        <v>180</v>
      </c>
      <c r="F144" s="78" t="s">
        <v>24</v>
      </c>
      <c r="G144" s="110">
        <v>1678571.43</v>
      </c>
      <c r="H144" s="88"/>
      <c r="I144" s="88"/>
      <c r="J144" s="79"/>
      <c r="K144" s="87">
        <v>0</v>
      </c>
      <c r="L144" s="80"/>
      <c r="M144" s="174"/>
    </row>
    <row r="145" spans="1:13" ht="12" x14ac:dyDescent="0.2">
      <c r="A145" s="5">
        <v>205</v>
      </c>
      <c r="B145" s="14">
        <v>0</v>
      </c>
      <c r="C145" s="40">
        <v>2017</v>
      </c>
      <c r="D145" s="112"/>
      <c r="E145" s="175" t="s">
        <v>181</v>
      </c>
      <c r="F145" s="78" t="s">
        <v>47</v>
      </c>
      <c r="G145" s="110">
        <v>600000</v>
      </c>
      <c r="H145" s="88"/>
      <c r="I145" s="88"/>
      <c r="J145" s="79"/>
      <c r="K145" s="89">
        <v>0</v>
      </c>
      <c r="L145" s="80"/>
    </row>
    <row r="146" spans="1:13" ht="12" x14ac:dyDescent="0.2">
      <c r="A146" s="5">
        <v>206</v>
      </c>
      <c r="B146" s="14" t="s">
        <v>182</v>
      </c>
      <c r="C146" s="40">
        <v>2017</v>
      </c>
      <c r="D146" s="112"/>
      <c r="E146" s="175" t="s">
        <v>183</v>
      </c>
      <c r="F146" s="78" t="s">
        <v>184</v>
      </c>
      <c r="G146" s="110">
        <v>500000</v>
      </c>
      <c r="H146" s="88"/>
      <c r="I146" s="88"/>
      <c r="J146" s="79"/>
      <c r="K146" s="89">
        <v>0</v>
      </c>
      <c r="L146" s="80"/>
    </row>
    <row r="147" spans="1:13" ht="12" x14ac:dyDescent="0.2">
      <c r="A147" s="5">
        <v>207</v>
      </c>
      <c r="B147" s="14">
        <v>0</v>
      </c>
      <c r="C147" s="40">
        <v>2017</v>
      </c>
      <c r="D147" s="112"/>
      <c r="E147" s="175" t="s">
        <v>185</v>
      </c>
      <c r="F147" s="78" t="s">
        <v>22</v>
      </c>
      <c r="G147" s="110">
        <v>50000</v>
      </c>
      <c r="H147" s="88"/>
      <c r="I147" s="88"/>
      <c r="J147" s="79"/>
      <c r="K147" s="89">
        <v>0</v>
      </c>
      <c r="L147" s="80"/>
    </row>
    <row r="148" spans="1:13" ht="12" x14ac:dyDescent="0.2">
      <c r="A148" s="5">
        <v>208</v>
      </c>
      <c r="B148" s="14" t="s">
        <v>186</v>
      </c>
      <c r="C148" s="40">
        <v>2017</v>
      </c>
      <c r="D148" s="112"/>
      <c r="E148" s="175" t="s">
        <v>187</v>
      </c>
      <c r="F148" s="78" t="s">
        <v>188</v>
      </c>
      <c r="G148" s="110">
        <v>60000</v>
      </c>
      <c r="H148" s="88"/>
      <c r="I148" s="88"/>
      <c r="J148" s="79"/>
      <c r="K148" s="89">
        <v>0</v>
      </c>
      <c r="L148" s="80"/>
    </row>
    <row r="149" spans="1:13" ht="12" x14ac:dyDescent="0.2">
      <c r="A149" s="5">
        <v>209</v>
      </c>
      <c r="B149" s="14" t="s">
        <v>189</v>
      </c>
      <c r="C149" s="40">
        <v>2017</v>
      </c>
      <c r="D149" s="112"/>
      <c r="E149" s="175" t="s">
        <v>190</v>
      </c>
      <c r="F149" s="78" t="s">
        <v>146</v>
      </c>
      <c r="G149" s="110">
        <v>150000</v>
      </c>
      <c r="H149" s="88"/>
      <c r="I149" s="88"/>
      <c r="J149" s="79"/>
      <c r="K149" s="89">
        <v>0</v>
      </c>
      <c r="L149" s="80"/>
    </row>
    <row r="150" spans="1:13" ht="12" x14ac:dyDescent="0.2">
      <c r="A150" s="5">
        <v>210</v>
      </c>
      <c r="B150" s="14" t="s">
        <v>191</v>
      </c>
      <c r="C150" s="40">
        <v>2017</v>
      </c>
      <c r="D150" s="112"/>
      <c r="E150" s="175" t="s">
        <v>192</v>
      </c>
      <c r="F150" s="78" t="s">
        <v>146</v>
      </c>
      <c r="G150" s="110">
        <v>100000</v>
      </c>
      <c r="H150" s="88"/>
      <c r="I150" s="88"/>
      <c r="J150" s="79"/>
      <c r="K150" s="89">
        <v>0</v>
      </c>
      <c r="L150" s="80"/>
    </row>
    <row r="151" spans="1:13" ht="22.5" x14ac:dyDescent="0.2">
      <c r="A151" s="5">
        <v>244</v>
      </c>
      <c r="B151" s="30" t="s">
        <v>193</v>
      </c>
      <c r="C151" s="40">
        <v>2017</v>
      </c>
      <c r="D151" s="112"/>
      <c r="E151" s="175" t="s">
        <v>194</v>
      </c>
      <c r="F151" s="78" t="s">
        <v>65</v>
      </c>
      <c r="G151" s="110">
        <v>1000000</v>
      </c>
      <c r="H151" s="88">
        <v>43586</v>
      </c>
      <c r="I151" s="88">
        <v>44135</v>
      </c>
      <c r="J151" s="79">
        <v>0.65</v>
      </c>
      <c r="K151" s="89">
        <v>647344.67000000004</v>
      </c>
      <c r="L151" s="80"/>
      <c r="M151" s="78" t="s">
        <v>810</v>
      </c>
    </row>
    <row r="152" spans="1:13" s="222" customFormat="1" ht="12" x14ac:dyDescent="0.2">
      <c r="A152" s="210">
        <v>242</v>
      </c>
      <c r="B152" s="211" t="s">
        <v>195</v>
      </c>
      <c r="C152" s="212">
        <v>2017</v>
      </c>
      <c r="D152" s="213"/>
      <c r="E152" s="214" t="s">
        <v>196</v>
      </c>
      <c r="F152" s="215" t="s">
        <v>168</v>
      </c>
      <c r="G152" s="216">
        <v>678571.43</v>
      </c>
      <c r="H152" s="217">
        <v>43680</v>
      </c>
      <c r="I152" s="217">
        <v>43830</v>
      </c>
      <c r="J152" s="218">
        <v>0.998</v>
      </c>
      <c r="K152" s="219">
        <v>508510.54</v>
      </c>
      <c r="L152" s="220"/>
      <c r="M152" s="221"/>
    </row>
    <row r="153" spans="1:13" s="14" customFormat="1" ht="22.5" x14ac:dyDescent="0.25">
      <c r="A153" s="15">
        <v>245</v>
      </c>
      <c r="B153" s="33" t="s">
        <v>197</v>
      </c>
      <c r="C153" s="40">
        <v>2017</v>
      </c>
      <c r="D153" s="40"/>
      <c r="E153" s="175" t="s">
        <v>198</v>
      </c>
      <c r="F153" s="78" t="s">
        <v>65</v>
      </c>
      <c r="G153" s="110">
        <v>678571.43</v>
      </c>
      <c r="H153" s="88">
        <v>43490</v>
      </c>
      <c r="I153" s="88">
        <v>43876</v>
      </c>
      <c r="J153" s="79">
        <v>1</v>
      </c>
      <c r="K153" s="89">
        <v>689923.78</v>
      </c>
      <c r="L153" s="80"/>
      <c r="M153" s="174"/>
    </row>
    <row r="154" spans="1:13" ht="12" x14ac:dyDescent="0.2">
      <c r="A154" s="5">
        <v>248</v>
      </c>
      <c r="B154" s="14">
        <v>0</v>
      </c>
      <c r="C154" s="40">
        <v>2017</v>
      </c>
      <c r="D154" s="112"/>
      <c r="E154" s="175" t="s">
        <v>199</v>
      </c>
      <c r="F154" s="78" t="s">
        <v>42</v>
      </c>
      <c r="G154" s="110">
        <v>678571.43</v>
      </c>
      <c r="H154" s="88"/>
      <c r="I154" s="88"/>
      <c r="J154" s="79"/>
      <c r="K154" s="89">
        <v>0</v>
      </c>
      <c r="L154" s="80"/>
    </row>
    <row r="155" spans="1:13" ht="12" x14ac:dyDescent="0.2">
      <c r="A155" s="5">
        <v>254</v>
      </c>
      <c r="B155" s="14" t="s">
        <v>200</v>
      </c>
      <c r="C155" s="40">
        <v>2017</v>
      </c>
      <c r="D155" s="112"/>
      <c r="E155" s="175" t="s">
        <v>201</v>
      </c>
      <c r="F155" s="78" t="s">
        <v>90</v>
      </c>
      <c r="G155" s="110">
        <v>1678571.43</v>
      </c>
      <c r="H155" s="88"/>
      <c r="I155" s="88"/>
      <c r="J155" s="79"/>
      <c r="K155" s="87">
        <v>0</v>
      </c>
      <c r="L155" s="80"/>
    </row>
    <row r="156" spans="1:13" ht="12" x14ac:dyDescent="0.2">
      <c r="A156" s="5">
        <v>262</v>
      </c>
      <c r="B156" s="30" t="s">
        <v>202</v>
      </c>
      <c r="C156" s="40">
        <v>2017</v>
      </c>
      <c r="D156" s="112"/>
      <c r="E156" s="175" t="s">
        <v>203</v>
      </c>
      <c r="F156" s="78" t="s">
        <v>19</v>
      </c>
      <c r="G156" s="110">
        <v>934500</v>
      </c>
      <c r="H156" s="88">
        <v>43496</v>
      </c>
      <c r="I156" s="88">
        <v>43982</v>
      </c>
      <c r="J156" s="79">
        <v>1</v>
      </c>
      <c r="K156" s="89">
        <v>575402.78</v>
      </c>
      <c r="L156" s="80"/>
    </row>
    <row r="157" spans="1:13" s="14" customFormat="1" ht="12" x14ac:dyDescent="0.25">
      <c r="A157" s="15">
        <v>263</v>
      </c>
      <c r="B157" s="33" t="s">
        <v>204</v>
      </c>
      <c r="C157" s="40">
        <v>2017</v>
      </c>
      <c r="D157" s="40"/>
      <c r="E157" s="175" t="s">
        <v>205</v>
      </c>
      <c r="F157" s="78" t="s">
        <v>19</v>
      </c>
      <c r="G157" s="110">
        <v>2200000</v>
      </c>
      <c r="H157" s="88">
        <v>43486</v>
      </c>
      <c r="I157" s="88" t="s">
        <v>707</v>
      </c>
      <c r="J157" s="79">
        <v>0.48</v>
      </c>
      <c r="K157" s="89">
        <v>1054599.8999999999</v>
      </c>
      <c r="L157" s="80"/>
      <c r="M157" s="175" t="s">
        <v>206</v>
      </c>
    </row>
    <row r="158" spans="1:13" s="14" customFormat="1" ht="12" x14ac:dyDescent="0.25">
      <c r="A158" s="15">
        <v>264</v>
      </c>
      <c r="B158" s="30" t="s">
        <v>207</v>
      </c>
      <c r="C158" s="40">
        <v>2017</v>
      </c>
      <c r="D158" s="40"/>
      <c r="E158" s="175" t="s">
        <v>208</v>
      </c>
      <c r="F158" s="78" t="s">
        <v>157</v>
      </c>
      <c r="G158" s="110">
        <v>600000</v>
      </c>
      <c r="H158" s="88">
        <v>43147</v>
      </c>
      <c r="I158" s="88">
        <v>43281</v>
      </c>
      <c r="J158" s="79">
        <v>1</v>
      </c>
      <c r="K158" s="89">
        <v>563174.77</v>
      </c>
      <c r="L158" s="80"/>
      <c r="M158" s="175"/>
    </row>
    <row r="159" spans="1:13" ht="12" x14ac:dyDescent="0.2">
      <c r="A159" s="5">
        <v>265</v>
      </c>
      <c r="B159" s="33" t="s">
        <v>209</v>
      </c>
      <c r="C159" s="40">
        <v>2017</v>
      </c>
      <c r="D159" s="112"/>
      <c r="E159" s="175" t="s">
        <v>210</v>
      </c>
      <c r="F159" s="78" t="s">
        <v>146</v>
      </c>
      <c r="G159" s="110">
        <v>900000</v>
      </c>
      <c r="H159" s="88"/>
      <c r="I159" s="88"/>
      <c r="J159" s="79"/>
      <c r="K159" s="89">
        <v>0</v>
      </c>
      <c r="L159" s="80"/>
      <c r="M159" s="174"/>
    </row>
    <row r="160" spans="1:13" ht="12" x14ac:dyDescent="0.2">
      <c r="A160" s="5">
        <v>266</v>
      </c>
      <c r="B160" s="14">
        <v>0</v>
      </c>
      <c r="C160" s="40">
        <v>2017</v>
      </c>
      <c r="D160" s="112"/>
      <c r="E160" s="175" t="s">
        <v>211</v>
      </c>
      <c r="F160" s="78" t="s">
        <v>188</v>
      </c>
      <c r="G160" s="110">
        <v>900000</v>
      </c>
      <c r="H160" s="88"/>
      <c r="I160" s="88"/>
      <c r="J160" s="79"/>
      <c r="K160" s="89">
        <v>0</v>
      </c>
      <c r="L160" s="80"/>
    </row>
    <row r="161" spans="1:13" ht="12" x14ac:dyDescent="0.2">
      <c r="A161" s="5">
        <v>268</v>
      </c>
      <c r="B161" s="30" t="s">
        <v>212</v>
      </c>
      <c r="C161" s="40">
        <v>2017</v>
      </c>
      <c r="D161" s="112"/>
      <c r="E161" s="175" t="s">
        <v>213</v>
      </c>
      <c r="F161" s="78" t="s">
        <v>214</v>
      </c>
      <c r="G161" s="110">
        <v>150000</v>
      </c>
      <c r="H161" s="88">
        <v>43085</v>
      </c>
      <c r="I161" s="88">
        <v>43189</v>
      </c>
      <c r="J161" s="79">
        <v>1</v>
      </c>
      <c r="K161" s="89">
        <v>126833.17</v>
      </c>
      <c r="L161" s="80"/>
      <c r="M161" s="174"/>
    </row>
    <row r="162" spans="1:13" ht="22.5" x14ac:dyDescent="0.2">
      <c r="A162" s="5">
        <v>269</v>
      </c>
      <c r="B162" s="14" t="s">
        <v>215</v>
      </c>
      <c r="C162" s="40">
        <v>2017</v>
      </c>
      <c r="D162" s="112"/>
      <c r="E162" s="175" t="s">
        <v>216</v>
      </c>
      <c r="F162" s="78" t="s">
        <v>101</v>
      </c>
      <c r="G162" s="110">
        <v>100000</v>
      </c>
      <c r="H162" s="88"/>
      <c r="I162" s="88"/>
      <c r="J162" s="79"/>
      <c r="K162" s="89">
        <v>0</v>
      </c>
      <c r="L162" s="80"/>
    </row>
    <row r="163" spans="1:13" s="14" customFormat="1" ht="12" x14ac:dyDescent="0.25">
      <c r="A163" s="15">
        <v>270</v>
      </c>
      <c r="B163" s="14" t="s">
        <v>217</v>
      </c>
      <c r="C163" s="40">
        <v>2017</v>
      </c>
      <c r="D163" s="40"/>
      <c r="E163" s="175" t="s">
        <v>218</v>
      </c>
      <c r="F163" s="78" t="s">
        <v>146</v>
      </c>
      <c r="G163" s="110">
        <v>100000</v>
      </c>
      <c r="H163" s="88">
        <v>43266</v>
      </c>
      <c r="I163" s="88">
        <v>44196</v>
      </c>
      <c r="J163" s="79">
        <v>0.03</v>
      </c>
      <c r="K163" s="89">
        <v>3058</v>
      </c>
      <c r="L163" s="80"/>
      <c r="M163" s="78" t="s">
        <v>810</v>
      </c>
    </row>
    <row r="164" spans="1:13" s="224" customFormat="1" ht="12" x14ac:dyDescent="0.25">
      <c r="A164" s="223">
        <v>271</v>
      </c>
      <c r="B164" s="211" t="s">
        <v>219</v>
      </c>
      <c r="C164" s="212">
        <v>2017</v>
      </c>
      <c r="D164" s="212"/>
      <c r="E164" s="214" t="s">
        <v>220</v>
      </c>
      <c r="F164" s="215" t="s">
        <v>168</v>
      </c>
      <c r="G164" s="216">
        <v>110000</v>
      </c>
      <c r="H164" s="217">
        <v>43666</v>
      </c>
      <c r="I164" s="217">
        <v>44196</v>
      </c>
      <c r="J164" s="218">
        <v>0.14000000000000001</v>
      </c>
      <c r="K164" s="219">
        <v>16811.66</v>
      </c>
      <c r="L164" s="220"/>
      <c r="M164" s="215" t="s">
        <v>810</v>
      </c>
    </row>
    <row r="165" spans="1:13" s="14" customFormat="1" ht="12" x14ac:dyDescent="0.25">
      <c r="A165" s="15">
        <v>272</v>
      </c>
      <c r="B165" s="14">
        <v>0</v>
      </c>
      <c r="C165" s="40">
        <v>2017</v>
      </c>
      <c r="D165" s="40"/>
      <c r="E165" s="175" t="s">
        <v>221</v>
      </c>
      <c r="F165" s="78" t="s">
        <v>27</v>
      </c>
      <c r="G165" s="110">
        <v>100000</v>
      </c>
      <c r="H165" s="88"/>
      <c r="I165" s="88"/>
      <c r="J165" s="79"/>
      <c r="K165" s="89">
        <v>0</v>
      </c>
      <c r="L165" s="80"/>
      <c r="M165" s="174" t="s">
        <v>818</v>
      </c>
    </row>
    <row r="166" spans="1:13" s="224" customFormat="1" ht="22.5" x14ac:dyDescent="0.25">
      <c r="A166" s="223">
        <v>273</v>
      </c>
      <c r="B166" s="211" t="s">
        <v>222</v>
      </c>
      <c r="C166" s="212">
        <v>2017</v>
      </c>
      <c r="D166" s="212"/>
      <c r="E166" s="214" t="s">
        <v>223</v>
      </c>
      <c r="F166" s="215" t="s">
        <v>224</v>
      </c>
      <c r="G166" s="216">
        <v>50000</v>
      </c>
      <c r="H166" s="217">
        <v>43692</v>
      </c>
      <c r="I166" s="217">
        <v>43926</v>
      </c>
      <c r="J166" s="218">
        <v>0.27</v>
      </c>
      <c r="K166" s="219">
        <v>13835.24</v>
      </c>
      <c r="L166" s="220"/>
      <c r="M166" s="215" t="s">
        <v>810</v>
      </c>
    </row>
    <row r="167" spans="1:13" s="14" customFormat="1" ht="12" x14ac:dyDescent="0.25">
      <c r="A167" s="15">
        <v>274</v>
      </c>
      <c r="B167" s="14">
        <v>0</v>
      </c>
      <c r="C167" s="40">
        <v>2017</v>
      </c>
      <c r="D167" s="40"/>
      <c r="E167" s="175" t="s">
        <v>225</v>
      </c>
      <c r="F167" s="78" t="s">
        <v>146</v>
      </c>
      <c r="G167" s="110">
        <v>50000</v>
      </c>
      <c r="H167" s="88"/>
      <c r="I167" s="88"/>
      <c r="J167" s="79"/>
      <c r="K167" s="89">
        <v>0</v>
      </c>
      <c r="L167" s="80"/>
      <c r="M167" s="174"/>
    </row>
    <row r="168" spans="1:13" ht="12" x14ac:dyDescent="0.2">
      <c r="A168" s="5">
        <v>275</v>
      </c>
      <c r="B168" s="14">
        <v>0</v>
      </c>
      <c r="C168" s="40">
        <v>2017</v>
      </c>
      <c r="D168" s="112"/>
      <c r="E168" s="175" t="s">
        <v>226</v>
      </c>
      <c r="F168" s="78" t="s">
        <v>227</v>
      </c>
      <c r="G168" s="110">
        <v>50000</v>
      </c>
      <c r="H168" s="88"/>
      <c r="I168" s="88"/>
      <c r="J168" s="79"/>
      <c r="K168" s="89">
        <v>0</v>
      </c>
      <c r="L168" s="80"/>
      <c r="M168" s="174"/>
    </row>
    <row r="169" spans="1:13" ht="12" x14ac:dyDescent="0.2">
      <c r="A169" s="5">
        <v>276</v>
      </c>
      <c r="B169" s="30" t="s">
        <v>228</v>
      </c>
      <c r="C169" s="40">
        <v>2017</v>
      </c>
      <c r="D169" s="112"/>
      <c r="E169" s="175" t="s">
        <v>229</v>
      </c>
      <c r="F169" s="78" t="s">
        <v>27</v>
      </c>
      <c r="G169" s="110">
        <v>300000</v>
      </c>
      <c r="H169" s="88">
        <v>43147</v>
      </c>
      <c r="I169" s="88">
        <v>43281</v>
      </c>
      <c r="J169" s="79">
        <v>1</v>
      </c>
      <c r="K169" s="89">
        <f>260221.5+26107.2</f>
        <v>286328.7</v>
      </c>
      <c r="L169" s="80"/>
    </row>
    <row r="170" spans="1:13" s="14" customFormat="1" ht="12" x14ac:dyDescent="0.25">
      <c r="A170" s="15">
        <v>277</v>
      </c>
      <c r="B170" s="33" t="s">
        <v>230</v>
      </c>
      <c r="C170" s="40">
        <v>2017</v>
      </c>
      <c r="D170" s="40"/>
      <c r="E170" s="175" t="s">
        <v>231</v>
      </c>
      <c r="F170" s="78" t="s">
        <v>227</v>
      </c>
      <c r="G170" s="110">
        <v>50000</v>
      </c>
      <c r="H170" s="88">
        <v>43420</v>
      </c>
      <c r="I170" s="88">
        <v>43951</v>
      </c>
      <c r="J170" s="79">
        <v>0.7</v>
      </c>
      <c r="K170" s="89">
        <f>+G170-14675</f>
        <v>35325</v>
      </c>
      <c r="L170" s="80"/>
      <c r="M170" s="78" t="s">
        <v>810</v>
      </c>
    </row>
    <row r="171" spans="1:13" s="224" customFormat="1" ht="12" x14ac:dyDescent="0.25">
      <c r="A171" s="223">
        <v>278</v>
      </c>
      <c r="B171" s="224" t="s">
        <v>232</v>
      </c>
      <c r="C171" s="212">
        <v>2017</v>
      </c>
      <c r="D171" s="212"/>
      <c r="E171" s="214" t="s">
        <v>233</v>
      </c>
      <c r="F171" s="215" t="s">
        <v>106</v>
      </c>
      <c r="G171" s="216">
        <v>220000</v>
      </c>
      <c r="H171" s="217">
        <v>43550</v>
      </c>
      <c r="I171" s="217">
        <v>44012</v>
      </c>
      <c r="J171" s="218">
        <v>0.61</v>
      </c>
      <c r="K171" s="219">
        <v>135396.79999999999</v>
      </c>
      <c r="L171" s="220"/>
      <c r="M171" s="215" t="s">
        <v>810</v>
      </c>
    </row>
    <row r="172" spans="1:13" s="14" customFormat="1" ht="12" x14ac:dyDescent="0.25">
      <c r="A172" s="15">
        <v>280</v>
      </c>
      <c r="B172" s="30" t="s">
        <v>236</v>
      </c>
      <c r="C172" s="40">
        <v>2017</v>
      </c>
      <c r="D172" s="40"/>
      <c r="E172" s="175" t="s">
        <v>237</v>
      </c>
      <c r="F172" s="78" t="s">
        <v>114</v>
      </c>
      <c r="G172" s="110">
        <v>60000</v>
      </c>
      <c r="H172" s="88">
        <v>43467</v>
      </c>
      <c r="I172" s="88">
        <v>43524</v>
      </c>
      <c r="J172" s="79">
        <v>1</v>
      </c>
      <c r="K172" s="89">
        <v>43514.9</v>
      </c>
      <c r="L172" s="80"/>
      <c r="M172" s="175"/>
    </row>
    <row r="173" spans="1:13" s="224" customFormat="1" ht="12" x14ac:dyDescent="0.25">
      <c r="A173" s="223">
        <v>281</v>
      </c>
      <c r="B173" s="224">
        <v>0</v>
      </c>
      <c r="C173" s="212">
        <v>2017</v>
      </c>
      <c r="D173" s="212"/>
      <c r="E173" s="214" t="s">
        <v>238</v>
      </c>
      <c r="F173" s="215" t="s">
        <v>239</v>
      </c>
      <c r="G173" s="216">
        <v>60000</v>
      </c>
      <c r="H173" s="217">
        <v>43632</v>
      </c>
      <c r="I173" s="217"/>
      <c r="J173" s="218"/>
      <c r="K173" s="219">
        <v>0</v>
      </c>
      <c r="L173" s="220"/>
      <c r="M173" s="221"/>
    </row>
    <row r="174" spans="1:13" s="14" customFormat="1" ht="12" x14ac:dyDescent="0.25">
      <c r="A174" s="15">
        <v>282</v>
      </c>
      <c r="B174" s="30" t="s">
        <v>240</v>
      </c>
      <c r="C174" s="40">
        <v>2017</v>
      </c>
      <c r="D174" s="40"/>
      <c r="E174" s="175" t="s">
        <v>241</v>
      </c>
      <c r="F174" s="78" t="s">
        <v>224</v>
      </c>
      <c r="G174" s="110">
        <v>70000</v>
      </c>
      <c r="H174" s="88">
        <v>43632</v>
      </c>
      <c r="I174" s="88">
        <v>43677</v>
      </c>
      <c r="J174" s="79">
        <v>1</v>
      </c>
      <c r="K174" s="89">
        <v>54252.49</v>
      </c>
      <c r="L174" s="80"/>
      <c r="M174" s="175"/>
    </row>
    <row r="175" spans="1:13" s="224" customFormat="1" ht="12" x14ac:dyDescent="0.25">
      <c r="A175" s="223">
        <v>283</v>
      </c>
      <c r="B175" s="225" t="s">
        <v>242</v>
      </c>
      <c r="C175" s="212">
        <v>2017</v>
      </c>
      <c r="D175" s="212"/>
      <c r="E175" s="214" t="s">
        <v>243</v>
      </c>
      <c r="F175" s="215" t="s">
        <v>24</v>
      </c>
      <c r="G175" s="216">
        <v>70000</v>
      </c>
      <c r="H175" s="217">
        <v>43763</v>
      </c>
      <c r="I175" s="217">
        <v>43952</v>
      </c>
      <c r="J175" s="218">
        <v>0.67</v>
      </c>
      <c r="K175" s="219">
        <v>64349.22</v>
      </c>
      <c r="L175" s="220"/>
      <c r="M175" s="215" t="s">
        <v>810</v>
      </c>
    </row>
    <row r="176" spans="1:13" s="14" customFormat="1" ht="12" x14ac:dyDescent="0.25">
      <c r="A176" s="15">
        <v>284</v>
      </c>
      <c r="B176" s="14" t="s">
        <v>244</v>
      </c>
      <c r="C176" s="40">
        <v>2017</v>
      </c>
      <c r="D176" s="40"/>
      <c r="E176" s="175" t="s">
        <v>245</v>
      </c>
      <c r="F176" s="78" t="s">
        <v>246</v>
      </c>
      <c r="G176" s="110">
        <v>145000</v>
      </c>
      <c r="H176" s="88">
        <v>43106</v>
      </c>
      <c r="I176" s="88">
        <v>43266</v>
      </c>
      <c r="J176" s="79">
        <v>1</v>
      </c>
      <c r="K176" s="89">
        <v>136216.20000000001</v>
      </c>
      <c r="L176" s="80"/>
      <c r="M176" s="175"/>
    </row>
    <row r="177" spans="1:13" s="14" customFormat="1" ht="12" x14ac:dyDescent="0.25">
      <c r="A177" s="15">
        <v>285</v>
      </c>
      <c r="B177" s="14">
        <v>0</v>
      </c>
      <c r="C177" s="40">
        <v>2017</v>
      </c>
      <c r="D177" s="40"/>
      <c r="E177" s="175" t="s">
        <v>247</v>
      </c>
      <c r="F177" s="78" t="s">
        <v>157</v>
      </c>
      <c r="G177" s="110">
        <v>70000</v>
      </c>
      <c r="H177" s="88">
        <v>43708</v>
      </c>
      <c r="I177" s="88">
        <v>43890</v>
      </c>
      <c r="J177" s="79">
        <v>0.89</v>
      </c>
      <c r="K177" s="89">
        <f>59150+3196</f>
        <v>62346</v>
      </c>
      <c r="L177" s="80"/>
      <c r="M177" s="78" t="s">
        <v>810</v>
      </c>
    </row>
    <row r="178" spans="1:13" s="14" customFormat="1" ht="12" x14ac:dyDescent="0.25">
      <c r="A178" s="15">
        <v>286</v>
      </c>
      <c r="B178" s="30" t="s">
        <v>248</v>
      </c>
      <c r="C178" s="40">
        <v>2017</v>
      </c>
      <c r="D178" s="40"/>
      <c r="E178" s="175" t="s">
        <v>249</v>
      </c>
      <c r="F178" s="78" t="s">
        <v>157</v>
      </c>
      <c r="G178" s="110">
        <v>100000</v>
      </c>
      <c r="H178" s="88">
        <v>43677</v>
      </c>
      <c r="I178" s="88">
        <v>43982</v>
      </c>
      <c r="J178" s="79">
        <v>0.62</v>
      </c>
      <c r="K178" s="89">
        <v>73715.89</v>
      </c>
      <c r="L178" s="80"/>
      <c r="M178" s="174" t="s">
        <v>250</v>
      </c>
    </row>
    <row r="179" spans="1:13" s="14" customFormat="1" ht="12" x14ac:dyDescent="0.25">
      <c r="A179" s="15">
        <v>287</v>
      </c>
      <c r="B179" s="30" t="s">
        <v>251</v>
      </c>
      <c r="C179" s="40">
        <v>2017</v>
      </c>
      <c r="D179" s="40"/>
      <c r="E179" s="175" t="s">
        <v>252</v>
      </c>
      <c r="F179" s="78" t="s">
        <v>171</v>
      </c>
      <c r="G179" s="110">
        <v>50000</v>
      </c>
      <c r="H179" s="88">
        <v>43106</v>
      </c>
      <c r="I179" s="88">
        <v>43281</v>
      </c>
      <c r="J179" s="79">
        <v>1</v>
      </c>
      <c r="K179" s="89">
        <v>44857.31</v>
      </c>
      <c r="L179" s="80"/>
      <c r="M179" s="175"/>
    </row>
    <row r="180" spans="1:13" s="14" customFormat="1" ht="12" x14ac:dyDescent="0.25">
      <c r="A180" s="15">
        <v>289</v>
      </c>
      <c r="B180" s="30" t="s">
        <v>253</v>
      </c>
      <c r="C180" s="40">
        <v>2017</v>
      </c>
      <c r="D180" s="40"/>
      <c r="E180" s="175" t="s">
        <v>254</v>
      </c>
      <c r="F180" s="78" t="s">
        <v>165</v>
      </c>
      <c r="G180" s="110">
        <v>50000</v>
      </c>
      <c r="H180" s="88">
        <v>43175</v>
      </c>
      <c r="I180" s="88">
        <v>43220</v>
      </c>
      <c r="J180" s="79">
        <v>1</v>
      </c>
      <c r="K180" s="89">
        <v>46024.73</v>
      </c>
      <c r="L180" s="80"/>
      <c r="M180" s="174"/>
    </row>
    <row r="181" spans="1:13" s="14" customFormat="1" ht="12" x14ac:dyDescent="0.25">
      <c r="A181" s="15">
        <v>290</v>
      </c>
      <c r="B181" s="30" t="s">
        <v>255</v>
      </c>
      <c r="C181" s="40">
        <v>2017</v>
      </c>
      <c r="D181" s="40"/>
      <c r="E181" s="175" t="s">
        <v>256</v>
      </c>
      <c r="F181" s="78" t="s">
        <v>27</v>
      </c>
      <c r="G181" s="110">
        <v>200000</v>
      </c>
      <c r="H181" s="88" t="s">
        <v>709</v>
      </c>
      <c r="I181" s="88">
        <v>44196</v>
      </c>
      <c r="J181" s="79">
        <v>0.3</v>
      </c>
      <c r="K181" s="89">
        <v>62827.91</v>
      </c>
      <c r="L181" s="80"/>
      <c r="M181" s="78" t="s">
        <v>810</v>
      </c>
    </row>
    <row r="182" spans="1:13" s="14" customFormat="1" ht="12" x14ac:dyDescent="0.25">
      <c r="A182" s="15">
        <v>292</v>
      </c>
      <c r="B182" s="33" t="s">
        <v>257</v>
      </c>
      <c r="C182" s="40">
        <v>2017</v>
      </c>
      <c r="D182" s="40"/>
      <c r="E182" s="175" t="s">
        <v>258</v>
      </c>
      <c r="F182" s="78" t="s">
        <v>227</v>
      </c>
      <c r="G182" s="110">
        <v>200000</v>
      </c>
      <c r="H182" s="88"/>
      <c r="I182" s="88"/>
      <c r="J182" s="79"/>
      <c r="K182" s="89">
        <v>0</v>
      </c>
      <c r="L182" s="80"/>
      <c r="M182" s="174"/>
    </row>
    <row r="183" spans="1:13" ht="12" x14ac:dyDescent="0.2">
      <c r="A183" s="5">
        <v>293</v>
      </c>
      <c r="B183" s="30" t="s">
        <v>259</v>
      </c>
      <c r="C183" s="40">
        <v>2017</v>
      </c>
      <c r="D183" s="112"/>
      <c r="E183" s="175" t="s">
        <v>260</v>
      </c>
      <c r="F183" s="78" t="s">
        <v>239</v>
      </c>
      <c r="G183" s="110">
        <v>250000</v>
      </c>
      <c r="H183" s="88">
        <v>43116</v>
      </c>
      <c r="I183" s="88">
        <v>43281</v>
      </c>
      <c r="J183" s="79">
        <v>1</v>
      </c>
      <c r="K183" s="101">
        <f>198701.36+6573.66+18958.8</f>
        <v>224233.81999999998</v>
      </c>
      <c r="L183" s="80"/>
    </row>
    <row r="184" spans="1:13" ht="12" x14ac:dyDescent="0.2">
      <c r="A184" s="5">
        <v>294</v>
      </c>
      <c r="B184" s="30" t="s">
        <v>261</v>
      </c>
      <c r="C184" s="40">
        <v>2017</v>
      </c>
      <c r="D184" s="112"/>
      <c r="E184" s="175" t="s">
        <v>262</v>
      </c>
      <c r="F184" s="78" t="s">
        <v>165</v>
      </c>
      <c r="G184" s="110">
        <v>100000</v>
      </c>
      <c r="H184" s="88">
        <v>43175</v>
      </c>
      <c r="I184" s="88">
        <v>43251</v>
      </c>
      <c r="J184" s="79">
        <v>1</v>
      </c>
      <c r="K184" s="89">
        <v>90521.66</v>
      </c>
      <c r="L184" s="80"/>
    </row>
    <row r="185" spans="1:13" s="224" customFormat="1" ht="12" x14ac:dyDescent="0.25">
      <c r="A185" s="223">
        <v>296</v>
      </c>
      <c r="B185" s="224">
        <v>0</v>
      </c>
      <c r="C185" s="212">
        <v>2017</v>
      </c>
      <c r="D185" s="212"/>
      <c r="E185" s="214" t="s">
        <v>263</v>
      </c>
      <c r="F185" s="215" t="s">
        <v>27</v>
      </c>
      <c r="G185" s="216">
        <v>110000</v>
      </c>
      <c r="H185" s="217">
        <v>43132</v>
      </c>
      <c r="I185" s="217">
        <v>43881</v>
      </c>
      <c r="J185" s="218"/>
      <c r="K185" s="219">
        <v>5525</v>
      </c>
      <c r="L185" s="220"/>
      <c r="M185" s="215" t="s">
        <v>815</v>
      </c>
    </row>
    <row r="186" spans="1:13" ht="12" x14ac:dyDescent="0.2">
      <c r="A186" s="5">
        <v>298</v>
      </c>
      <c r="B186" s="14">
        <v>0</v>
      </c>
      <c r="C186" s="40">
        <v>2017</v>
      </c>
      <c r="D186" s="112"/>
      <c r="E186" s="175" t="s">
        <v>264</v>
      </c>
      <c r="F186" s="78" t="s">
        <v>24</v>
      </c>
      <c r="G186" s="110">
        <v>200000</v>
      </c>
      <c r="H186" s="88"/>
      <c r="I186" s="88"/>
      <c r="J186" s="79"/>
      <c r="K186" s="89">
        <v>0</v>
      </c>
      <c r="L186" s="80"/>
      <c r="M186" s="174"/>
    </row>
    <row r="187" spans="1:13" s="14" customFormat="1" ht="12" x14ac:dyDescent="0.25">
      <c r="A187" s="15">
        <v>267</v>
      </c>
      <c r="B187" s="14" t="s">
        <v>265</v>
      </c>
      <c r="C187" s="40">
        <v>2017</v>
      </c>
      <c r="D187" s="40"/>
      <c r="E187" s="175" t="s">
        <v>266</v>
      </c>
      <c r="F187" s="78" t="s">
        <v>19</v>
      </c>
      <c r="G187" s="110">
        <v>10000</v>
      </c>
      <c r="H187" s="88">
        <v>43106</v>
      </c>
      <c r="I187" s="88">
        <v>43266</v>
      </c>
      <c r="J187" s="79">
        <v>1</v>
      </c>
      <c r="K187" s="89">
        <v>9060.49</v>
      </c>
      <c r="L187" s="80"/>
      <c r="M187" s="175"/>
    </row>
    <row r="188" spans="1:13" s="14" customFormat="1" ht="22.5" x14ac:dyDescent="0.25">
      <c r="A188" s="15">
        <v>303</v>
      </c>
      <c r="B188" s="30" t="s">
        <v>267</v>
      </c>
      <c r="C188" s="40">
        <v>2017</v>
      </c>
      <c r="D188" s="40"/>
      <c r="E188" s="175" t="s">
        <v>268</v>
      </c>
      <c r="F188" s="78" t="s">
        <v>42</v>
      </c>
      <c r="G188" s="110">
        <v>250000</v>
      </c>
      <c r="H188" s="88">
        <v>43419</v>
      </c>
      <c r="I188" s="88">
        <v>44196</v>
      </c>
      <c r="J188" s="79">
        <v>0.04</v>
      </c>
      <c r="K188" s="89">
        <v>10606.87</v>
      </c>
      <c r="L188" s="80"/>
      <c r="M188" s="175" t="s">
        <v>269</v>
      </c>
    </row>
    <row r="189" spans="1:13" ht="12" x14ac:dyDescent="0.2">
      <c r="A189" s="5">
        <v>304</v>
      </c>
      <c r="B189" s="14" t="s">
        <v>270</v>
      </c>
      <c r="C189" s="40">
        <v>2017</v>
      </c>
      <c r="D189" s="112"/>
      <c r="E189" s="175" t="s">
        <v>271</v>
      </c>
      <c r="F189" s="78" t="s">
        <v>171</v>
      </c>
      <c r="G189" s="110">
        <v>50000</v>
      </c>
      <c r="H189" s="88">
        <v>43175</v>
      </c>
      <c r="I189" s="98">
        <v>43646</v>
      </c>
      <c r="J189" s="79">
        <v>1</v>
      </c>
      <c r="K189" s="89">
        <v>41977.04</v>
      </c>
      <c r="L189" s="80"/>
      <c r="M189" s="174"/>
    </row>
    <row r="190" spans="1:13" s="7" customFormat="1" ht="12" x14ac:dyDescent="0.2">
      <c r="A190" s="5">
        <v>251</v>
      </c>
      <c r="B190" s="14" t="s">
        <v>272</v>
      </c>
      <c r="C190" s="40">
        <v>2017</v>
      </c>
      <c r="D190" s="112"/>
      <c r="E190" s="175" t="s">
        <v>273</v>
      </c>
      <c r="F190" s="78" t="s">
        <v>44</v>
      </c>
      <c r="G190" s="110">
        <v>70000</v>
      </c>
      <c r="H190" s="88">
        <v>43160</v>
      </c>
      <c r="I190" s="88">
        <v>43174</v>
      </c>
      <c r="J190" s="79">
        <v>1</v>
      </c>
      <c r="K190" s="89">
        <v>28933.33</v>
      </c>
      <c r="L190" s="80"/>
      <c r="M190" s="175"/>
    </row>
    <row r="191" spans="1:13" ht="22.5" x14ac:dyDescent="0.2">
      <c r="A191" s="5">
        <v>309</v>
      </c>
      <c r="B191" s="33" t="s">
        <v>274</v>
      </c>
      <c r="C191" s="40">
        <v>2017</v>
      </c>
      <c r="D191" s="112"/>
      <c r="E191" s="175" t="s">
        <v>275</v>
      </c>
      <c r="F191" s="78" t="s">
        <v>276</v>
      </c>
      <c r="G191" s="110">
        <v>495000</v>
      </c>
      <c r="H191" s="88"/>
      <c r="I191" s="88"/>
      <c r="J191" s="79"/>
      <c r="K191" s="89">
        <v>303934.68</v>
      </c>
      <c r="L191" s="80"/>
    </row>
    <row r="192" spans="1:13" ht="12" x14ac:dyDescent="0.2">
      <c r="A192" s="5">
        <v>310</v>
      </c>
      <c r="B192" s="30" t="s">
        <v>277</v>
      </c>
      <c r="C192" s="40">
        <v>2017</v>
      </c>
      <c r="D192" s="112"/>
      <c r="E192" s="175" t="s">
        <v>278</v>
      </c>
      <c r="F192" s="78" t="s">
        <v>39</v>
      </c>
      <c r="G192" s="110">
        <v>340000</v>
      </c>
      <c r="H192" s="88">
        <v>43040</v>
      </c>
      <c r="I192" s="88">
        <v>43159</v>
      </c>
      <c r="J192" s="79">
        <v>1</v>
      </c>
      <c r="K192" s="89">
        <v>327529.86</v>
      </c>
      <c r="L192" s="80"/>
      <c r="M192" s="174"/>
    </row>
    <row r="193" spans="1:13" ht="22.5" x14ac:dyDescent="0.2">
      <c r="A193" s="5">
        <v>312</v>
      </c>
      <c r="B193" s="33" t="s">
        <v>279</v>
      </c>
      <c r="C193" s="40">
        <v>2017</v>
      </c>
      <c r="D193" s="112"/>
      <c r="E193" s="175" t="s">
        <v>280</v>
      </c>
      <c r="F193" s="78" t="s">
        <v>101</v>
      </c>
      <c r="G193" s="110">
        <v>500000</v>
      </c>
      <c r="H193" s="88"/>
      <c r="I193" s="88"/>
      <c r="J193" s="79"/>
      <c r="K193" s="89">
        <v>0</v>
      </c>
      <c r="L193" s="80"/>
    </row>
    <row r="194" spans="1:13" s="14" customFormat="1" ht="22.5" x14ac:dyDescent="0.25">
      <c r="A194" s="15">
        <v>314</v>
      </c>
      <c r="B194" s="14" t="s">
        <v>281</v>
      </c>
      <c r="C194" s="40">
        <v>2017</v>
      </c>
      <c r="D194" s="40"/>
      <c r="E194" s="175" t="s">
        <v>282</v>
      </c>
      <c r="F194" s="78" t="s">
        <v>80</v>
      </c>
      <c r="G194" s="110">
        <v>1000000</v>
      </c>
      <c r="H194" s="88">
        <v>43382</v>
      </c>
      <c r="I194" s="88">
        <v>43982</v>
      </c>
      <c r="J194" s="79"/>
      <c r="K194" s="89">
        <v>0</v>
      </c>
      <c r="L194" s="80"/>
      <c r="M194" s="174" t="s">
        <v>817</v>
      </c>
    </row>
    <row r="195" spans="1:13" s="14" customFormat="1" ht="12" x14ac:dyDescent="0.25">
      <c r="A195" s="15">
        <v>317</v>
      </c>
      <c r="B195" s="14">
        <v>0</v>
      </c>
      <c r="C195" s="40">
        <v>2017</v>
      </c>
      <c r="D195" s="40"/>
      <c r="E195" s="175" t="s">
        <v>283</v>
      </c>
      <c r="F195" s="78"/>
      <c r="G195" s="110">
        <v>100000</v>
      </c>
      <c r="H195" s="88"/>
      <c r="I195" s="88"/>
      <c r="J195" s="79"/>
      <c r="K195" s="105">
        <v>0</v>
      </c>
      <c r="L195" s="80"/>
      <c r="M195" s="174"/>
    </row>
    <row r="196" spans="1:13" s="14" customFormat="1" ht="12" x14ac:dyDescent="0.25">
      <c r="A196" s="15">
        <v>318</v>
      </c>
      <c r="B196" s="30" t="s">
        <v>284</v>
      </c>
      <c r="C196" s="40">
        <v>2017</v>
      </c>
      <c r="D196" s="40"/>
      <c r="E196" s="175" t="s">
        <v>285</v>
      </c>
      <c r="F196" s="78"/>
      <c r="G196" s="110">
        <v>100000</v>
      </c>
      <c r="H196" s="88">
        <v>42947</v>
      </c>
      <c r="I196" s="88">
        <v>43921</v>
      </c>
      <c r="J196" s="79">
        <v>1</v>
      </c>
      <c r="K196" s="89">
        <v>80964.259999999995</v>
      </c>
      <c r="L196" s="80"/>
      <c r="M196" s="175"/>
    </row>
    <row r="197" spans="1:13" s="14" customFormat="1" ht="12" x14ac:dyDescent="0.25">
      <c r="A197" s="15">
        <v>319</v>
      </c>
      <c r="B197" s="30" t="s">
        <v>286</v>
      </c>
      <c r="C197" s="40">
        <v>2017</v>
      </c>
      <c r="D197" s="40"/>
      <c r="E197" s="175" t="s">
        <v>287</v>
      </c>
      <c r="F197" s="78"/>
      <c r="G197" s="110">
        <v>330000</v>
      </c>
      <c r="H197" s="88">
        <v>43102</v>
      </c>
      <c r="I197" s="88">
        <v>43281</v>
      </c>
      <c r="J197" s="79">
        <v>1</v>
      </c>
      <c r="K197" s="89">
        <v>306358.28999999998</v>
      </c>
      <c r="L197" s="80"/>
      <c r="M197" s="174"/>
    </row>
    <row r="198" spans="1:13" s="224" customFormat="1" ht="12" x14ac:dyDescent="0.25">
      <c r="A198" s="223">
        <v>323</v>
      </c>
      <c r="B198" s="224" t="s">
        <v>288</v>
      </c>
      <c r="C198" s="212">
        <v>2017</v>
      </c>
      <c r="D198" s="212"/>
      <c r="E198" s="214" t="s">
        <v>289</v>
      </c>
      <c r="F198" s="215"/>
      <c r="G198" s="216">
        <v>5700000</v>
      </c>
      <c r="H198" s="217">
        <v>43525</v>
      </c>
      <c r="I198" s="217">
        <v>43891</v>
      </c>
      <c r="J198" s="218">
        <v>0.83</v>
      </c>
      <c r="K198" s="219">
        <v>2785304.59</v>
      </c>
      <c r="L198" s="220"/>
      <c r="M198" s="215" t="s">
        <v>810</v>
      </c>
    </row>
    <row r="199" spans="1:13" s="14" customFormat="1" ht="12" x14ac:dyDescent="0.25">
      <c r="A199" s="15">
        <v>324</v>
      </c>
      <c r="B199" s="14" t="s">
        <v>290</v>
      </c>
      <c r="C199" s="40">
        <v>2017</v>
      </c>
      <c r="D199" s="40"/>
      <c r="E199" s="108" t="s">
        <v>291</v>
      </c>
      <c r="F199" s="78"/>
      <c r="G199" s="110">
        <v>154784.57999999999</v>
      </c>
      <c r="H199" s="88">
        <v>43481</v>
      </c>
      <c r="I199" s="88">
        <v>43555</v>
      </c>
      <c r="J199" s="79">
        <v>1</v>
      </c>
      <c r="K199" s="89">
        <v>133057.22</v>
      </c>
      <c r="L199" s="80"/>
      <c r="M199" s="174"/>
    </row>
    <row r="200" spans="1:13" ht="12" x14ac:dyDescent="0.2">
      <c r="A200" s="5">
        <v>326</v>
      </c>
      <c r="B200" s="14">
        <v>0</v>
      </c>
      <c r="C200" s="40">
        <v>2017</v>
      </c>
      <c r="D200" s="112"/>
      <c r="E200" s="175" t="s">
        <v>292</v>
      </c>
      <c r="F200" s="78"/>
      <c r="G200" s="110">
        <v>1000000</v>
      </c>
      <c r="H200" s="88"/>
      <c r="I200" s="88"/>
      <c r="J200" s="79"/>
      <c r="K200" s="89">
        <v>0</v>
      </c>
      <c r="L200" s="80"/>
      <c r="M200" s="174"/>
    </row>
    <row r="201" spans="1:13" s="14" customFormat="1" ht="12" x14ac:dyDescent="0.25">
      <c r="A201" s="15">
        <v>328</v>
      </c>
      <c r="B201" s="14" t="s">
        <v>293</v>
      </c>
      <c r="C201" s="40">
        <v>2017</v>
      </c>
      <c r="D201" s="40"/>
      <c r="E201" s="175" t="s">
        <v>294</v>
      </c>
      <c r="F201" s="78"/>
      <c r="G201" s="110">
        <v>2300000</v>
      </c>
      <c r="H201" s="88">
        <v>43190</v>
      </c>
      <c r="I201" s="88">
        <v>43830</v>
      </c>
      <c r="J201" s="79">
        <v>0.99790000000000001</v>
      </c>
      <c r="K201" s="89">
        <v>2107332.2999999998</v>
      </c>
      <c r="L201" s="80"/>
      <c r="M201" s="174"/>
    </row>
    <row r="202" spans="1:13" s="14" customFormat="1" ht="12" x14ac:dyDescent="0.25">
      <c r="A202" s="15">
        <v>226</v>
      </c>
      <c r="B202" s="30" t="s">
        <v>295</v>
      </c>
      <c r="C202" s="40">
        <v>2017</v>
      </c>
      <c r="D202" s="40"/>
      <c r="E202" s="175" t="s">
        <v>296</v>
      </c>
      <c r="F202" s="78" t="s">
        <v>297</v>
      </c>
      <c r="G202" s="110">
        <v>580000</v>
      </c>
      <c r="H202" s="88">
        <v>43085</v>
      </c>
      <c r="I202" s="88">
        <v>43281</v>
      </c>
      <c r="J202" s="79">
        <v>1</v>
      </c>
      <c r="K202" s="89">
        <f>492259.85+56830.5</f>
        <v>549090.35</v>
      </c>
      <c r="L202" s="80"/>
      <c r="M202" s="174"/>
    </row>
    <row r="203" spans="1:13" s="14" customFormat="1" ht="22.5" x14ac:dyDescent="0.25">
      <c r="A203" s="15">
        <v>234</v>
      </c>
      <c r="B203" s="30" t="s">
        <v>298</v>
      </c>
      <c r="C203" s="40">
        <v>2017</v>
      </c>
      <c r="D203" s="40"/>
      <c r="E203" s="175" t="s">
        <v>299</v>
      </c>
      <c r="F203" s="78" t="s">
        <v>214</v>
      </c>
      <c r="G203" s="110">
        <v>559523.81000000006</v>
      </c>
      <c r="H203" s="88">
        <v>43208</v>
      </c>
      <c r="I203" s="88">
        <v>43312</v>
      </c>
      <c r="J203" s="79">
        <v>1</v>
      </c>
      <c r="K203" s="89">
        <v>519399.55</v>
      </c>
      <c r="L203" s="80"/>
      <c r="M203" s="174"/>
    </row>
    <row r="204" spans="1:13" s="14" customFormat="1" ht="22.5" x14ac:dyDescent="0.25">
      <c r="A204" s="15">
        <v>235</v>
      </c>
      <c r="B204" s="30" t="s">
        <v>300</v>
      </c>
      <c r="C204" s="40">
        <v>2017</v>
      </c>
      <c r="D204" s="40"/>
      <c r="E204" s="175" t="s">
        <v>301</v>
      </c>
      <c r="F204" s="78" t="s">
        <v>214</v>
      </c>
      <c r="G204" s="110">
        <v>559523.81000000006</v>
      </c>
      <c r="H204" s="88">
        <v>43175</v>
      </c>
      <c r="I204" s="88">
        <v>43708</v>
      </c>
      <c r="J204" s="79">
        <v>1</v>
      </c>
      <c r="K204" s="89">
        <v>505035.42</v>
      </c>
      <c r="L204" s="80"/>
      <c r="M204" s="174"/>
    </row>
    <row r="205" spans="1:13" s="14" customFormat="1" ht="22.5" x14ac:dyDescent="0.25">
      <c r="A205" s="15">
        <v>233</v>
      </c>
      <c r="B205" s="30" t="s">
        <v>302</v>
      </c>
      <c r="C205" s="40">
        <v>2017</v>
      </c>
      <c r="D205" s="40"/>
      <c r="E205" s="175" t="s">
        <v>303</v>
      </c>
      <c r="F205" s="78" t="s">
        <v>214</v>
      </c>
      <c r="G205" s="110">
        <v>559523.81000000006</v>
      </c>
      <c r="H205" s="88">
        <v>43358</v>
      </c>
      <c r="I205" s="88">
        <v>44089</v>
      </c>
      <c r="J205" s="79">
        <v>0.52</v>
      </c>
      <c r="K205" s="89">
        <v>293908.15999999997</v>
      </c>
      <c r="L205" s="80"/>
      <c r="M205" s="174" t="s">
        <v>819</v>
      </c>
    </row>
    <row r="206" spans="1:13" s="14" customFormat="1" ht="12" x14ac:dyDescent="0.25">
      <c r="A206" s="15">
        <v>237</v>
      </c>
      <c r="B206" s="33" t="s">
        <v>304</v>
      </c>
      <c r="C206" s="40">
        <v>2017</v>
      </c>
      <c r="D206" s="40"/>
      <c r="E206" s="175" t="s">
        <v>305</v>
      </c>
      <c r="F206" s="78" t="s">
        <v>39</v>
      </c>
      <c r="G206" s="110">
        <v>678571.43</v>
      </c>
      <c r="H206" s="88"/>
      <c r="I206" s="88"/>
      <c r="J206" s="79"/>
      <c r="K206" s="89">
        <v>0</v>
      </c>
      <c r="L206" s="80"/>
      <c r="M206" s="174"/>
    </row>
    <row r="207" spans="1:13" s="14" customFormat="1" ht="22.5" x14ac:dyDescent="0.25">
      <c r="A207" s="15">
        <v>240</v>
      </c>
      <c r="B207" s="30" t="s">
        <v>306</v>
      </c>
      <c r="C207" s="40">
        <v>2017</v>
      </c>
      <c r="D207" s="40"/>
      <c r="E207" s="175" t="s">
        <v>307</v>
      </c>
      <c r="F207" s="78" t="s">
        <v>308</v>
      </c>
      <c r="G207" s="110">
        <v>500000</v>
      </c>
      <c r="H207" s="88">
        <v>43116</v>
      </c>
      <c r="I207" s="88">
        <v>43281</v>
      </c>
      <c r="J207" s="79">
        <v>1</v>
      </c>
      <c r="K207" s="89">
        <f>418405.18+53302.2</f>
        <v>471707.38</v>
      </c>
      <c r="L207" s="80"/>
      <c r="M207" s="174"/>
    </row>
    <row r="208" spans="1:13" s="14" customFormat="1" ht="12" x14ac:dyDescent="0.25">
      <c r="A208" s="15">
        <v>243</v>
      </c>
      <c r="B208" s="30" t="s">
        <v>309</v>
      </c>
      <c r="C208" s="40">
        <v>2017</v>
      </c>
      <c r="D208" s="40"/>
      <c r="E208" s="175" t="s">
        <v>310</v>
      </c>
      <c r="F208" s="78" t="s">
        <v>168</v>
      </c>
      <c r="G208" s="110">
        <v>500000</v>
      </c>
      <c r="H208" s="88">
        <v>43466</v>
      </c>
      <c r="I208" s="88">
        <v>43677</v>
      </c>
      <c r="J208" s="79">
        <v>1</v>
      </c>
      <c r="K208" s="89">
        <v>463687.64</v>
      </c>
      <c r="L208" s="80"/>
      <c r="M208" s="174"/>
    </row>
    <row r="209" spans="1:13" s="14" customFormat="1" ht="12" x14ac:dyDescent="0.25">
      <c r="A209" s="15">
        <v>258</v>
      </c>
      <c r="B209" s="33" t="s">
        <v>311</v>
      </c>
      <c r="C209" s="40">
        <v>2017</v>
      </c>
      <c r="D209" s="40"/>
      <c r="E209" s="175" t="s">
        <v>312</v>
      </c>
      <c r="F209" s="78" t="s">
        <v>47</v>
      </c>
      <c r="G209" s="110">
        <v>1128571.43</v>
      </c>
      <c r="H209" s="88">
        <v>43175</v>
      </c>
      <c r="I209" s="88">
        <v>44196</v>
      </c>
      <c r="J209" s="79">
        <v>0.15</v>
      </c>
      <c r="K209" s="89">
        <v>0</v>
      </c>
      <c r="L209" s="80"/>
      <c r="M209" s="174"/>
    </row>
    <row r="210" spans="1:13" ht="22.5" x14ac:dyDescent="0.2">
      <c r="A210" s="5">
        <v>261</v>
      </c>
      <c r="B210" s="30" t="s">
        <v>313</v>
      </c>
      <c r="C210" s="40">
        <v>2017</v>
      </c>
      <c r="D210" s="112"/>
      <c r="E210" s="175" t="s">
        <v>314</v>
      </c>
      <c r="F210" s="78" t="s">
        <v>157</v>
      </c>
      <c r="G210" s="110">
        <v>600000</v>
      </c>
      <c r="H210" s="88">
        <v>43085</v>
      </c>
      <c r="I210" s="88">
        <v>43190</v>
      </c>
      <c r="J210" s="79">
        <v>1</v>
      </c>
      <c r="K210" s="89">
        <f>558776.69+1248.36</f>
        <v>560025.04999999993</v>
      </c>
      <c r="L210" s="80"/>
      <c r="M210" s="174"/>
    </row>
    <row r="211" spans="1:13" ht="12" x14ac:dyDescent="0.2">
      <c r="A211" s="5">
        <v>383</v>
      </c>
      <c r="C211" s="40">
        <v>2017</v>
      </c>
      <c r="D211" s="112"/>
      <c r="E211" s="108" t="s">
        <v>772</v>
      </c>
      <c r="F211" s="78"/>
      <c r="G211" s="110">
        <v>500000</v>
      </c>
      <c r="H211" s="88"/>
      <c r="I211" s="88"/>
      <c r="J211" s="79"/>
      <c r="K211" s="89">
        <v>0</v>
      </c>
      <c r="L211" s="80"/>
    </row>
    <row r="212" spans="1:13" ht="12" x14ac:dyDescent="0.2">
      <c r="A212" s="5">
        <v>385</v>
      </c>
      <c r="C212" s="40">
        <v>2017</v>
      </c>
      <c r="D212" s="112"/>
      <c r="E212" s="108" t="s">
        <v>773</v>
      </c>
      <c r="F212" s="78"/>
      <c r="G212" s="110">
        <v>1000000</v>
      </c>
      <c r="H212" s="88"/>
      <c r="I212" s="88"/>
      <c r="J212" s="79"/>
      <c r="K212" s="89">
        <v>0</v>
      </c>
      <c r="L212" s="80"/>
      <c r="M212" s="175" t="s">
        <v>809</v>
      </c>
    </row>
    <row r="213" spans="1:13" ht="22.5" x14ac:dyDescent="0.2">
      <c r="A213" s="5">
        <v>331</v>
      </c>
      <c r="B213" s="14" t="s">
        <v>315</v>
      </c>
      <c r="C213" s="40">
        <v>2017</v>
      </c>
      <c r="D213" s="112"/>
      <c r="E213" s="58" t="s">
        <v>316</v>
      </c>
      <c r="F213" s="78"/>
      <c r="G213" s="110">
        <v>3000000</v>
      </c>
      <c r="H213" s="88">
        <v>43602</v>
      </c>
      <c r="I213" s="88">
        <v>43769</v>
      </c>
      <c r="J213" s="79">
        <v>1</v>
      </c>
      <c r="K213" s="89">
        <v>2988556.83</v>
      </c>
      <c r="L213" s="80"/>
    </row>
    <row r="214" spans="1:13" ht="12" x14ac:dyDescent="0.2">
      <c r="A214" s="5">
        <v>332</v>
      </c>
      <c r="C214" s="40">
        <v>2017</v>
      </c>
      <c r="D214" s="122"/>
      <c r="E214" s="175" t="s">
        <v>317</v>
      </c>
      <c r="F214" s="78"/>
      <c r="G214" s="110"/>
      <c r="H214" s="88"/>
      <c r="I214" s="88"/>
      <c r="J214" s="79"/>
      <c r="K214" s="79"/>
      <c r="L214" s="80"/>
    </row>
    <row r="215" spans="1:13" ht="12" x14ac:dyDescent="0.2">
      <c r="A215" s="5">
        <v>333</v>
      </c>
      <c r="C215" s="40"/>
      <c r="D215" s="112"/>
      <c r="E215" s="175" t="s">
        <v>318</v>
      </c>
      <c r="F215" s="78"/>
      <c r="G215" s="110"/>
      <c r="H215" s="88"/>
      <c r="I215" s="88"/>
      <c r="J215" s="79"/>
      <c r="K215" s="79"/>
      <c r="L215" s="80"/>
    </row>
    <row r="216" spans="1:13" ht="12" x14ac:dyDescent="0.2">
      <c r="A216" s="5">
        <v>334</v>
      </c>
      <c r="C216" s="40">
        <v>2017</v>
      </c>
      <c r="D216" s="112"/>
      <c r="E216" s="175" t="s">
        <v>319</v>
      </c>
      <c r="F216" s="78"/>
      <c r="G216" s="110">
        <v>4500</v>
      </c>
      <c r="H216" s="88"/>
      <c r="I216" s="88"/>
      <c r="J216" s="79"/>
      <c r="K216" s="89">
        <v>0</v>
      </c>
      <c r="L216" s="80"/>
    </row>
    <row r="217" spans="1:13" ht="12" x14ac:dyDescent="0.2">
      <c r="A217" s="5">
        <v>335</v>
      </c>
      <c r="C217" s="40">
        <v>2017</v>
      </c>
      <c r="D217" s="112"/>
      <c r="E217" s="175" t="s">
        <v>320</v>
      </c>
      <c r="F217" s="78"/>
      <c r="G217" s="110">
        <v>19656</v>
      </c>
      <c r="H217" s="88"/>
      <c r="I217" s="88"/>
      <c r="J217" s="79"/>
      <c r="K217" s="89">
        <v>0</v>
      </c>
      <c r="L217" s="80"/>
    </row>
    <row r="218" spans="1:13" ht="12" x14ac:dyDescent="0.2">
      <c r="A218" s="5">
        <v>336</v>
      </c>
      <c r="C218" s="40">
        <v>2017</v>
      </c>
      <c r="D218" s="112"/>
      <c r="E218" s="175" t="s">
        <v>321</v>
      </c>
      <c r="F218" s="78"/>
      <c r="G218" s="110">
        <v>11000</v>
      </c>
      <c r="H218" s="88"/>
      <c r="I218" s="88"/>
      <c r="J218" s="79"/>
      <c r="K218" s="89">
        <v>0</v>
      </c>
      <c r="L218" s="80"/>
    </row>
    <row r="219" spans="1:13" ht="12" x14ac:dyDescent="0.2">
      <c r="A219" s="5">
        <v>337</v>
      </c>
      <c r="C219" s="40">
        <v>2017</v>
      </c>
      <c r="D219" s="112"/>
      <c r="E219" s="175" t="s">
        <v>322</v>
      </c>
      <c r="F219" s="78"/>
      <c r="G219" s="110">
        <v>9900</v>
      </c>
      <c r="H219" s="88"/>
      <c r="I219" s="88"/>
      <c r="J219" s="79"/>
      <c r="K219" s="89">
        <v>0</v>
      </c>
      <c r="L219" s="80"/>
    </row>
    <row r="220" spans="1:13" ht="12" x14ac:dyDescent="0.2">
      <c r="A220" s="5">
        <v>338</v>
      </c>
      <c r="C220" s="40"/>
      <c r="D220" s="112"/>
      <c r="E220" s="108" t="s">
        <v>323</v>
      </c>
      <c r="F220" s="78"/>
      <c r="G220" s="110"/>
      <c r="H220" s="88"/>
      <c r="I220" s="88"/>
      <c r="J220" s="79"/>
      <c r="K220" s="89">
        <v>0</v>
      </c>
      <c r="L220" s="80"/>
    </row>
    <row r="221" spans="1:13" ht="12" x14ac:dyDescent="0.2">
      <c r="A221" s="5">
        <v>339</v>
      </c>
      <c r="C221" s="40">
        <v>2017</v>
      </c>
      <c r="D221" s="112"/>
      <c r="E221" s="108" t="s">
        <v>324</v>
      </c>
      <c r="F221" s="78"/>
      <c r="G221" s="110">
        <v>698040</v>
      </c>
      <c r="H221" s="88"/>
      <c r="I221" s="88"/>
      <c r="J221" s="79"/>
      <c r="K221" s="89">
        <v>0</v>
      </c>
      <c r="L221" s="80"/>
    </row>
    <row r="222" spans="1:13" ht="12" x14ac:dyDescent="0.2">
      <c r="A222" s="5">
        <v>340</v>
      </c>
      <c r="C222" s="40"/>
      <c r="D222" s="112"/>
      <c r="E222" s="108" t="s">
        <v>325</v>
      </c>
      <c r="F222" s="78"/>
      <c r="G222" s="110"/>
      <c r="H222" s="88"/>
      <c r="I222" s="88"/>
      <c r="J222" s="79"/>
      <c r="K222" s="89">
        <v>0</v>
      </c>
      <c r="L222" s="80"/>
    </row>
    <row r="223" spans="1:13" ht="12" x14ac:dyDescent="0.2">
      <c r="A223" s="5">
        <v>341</v>
      </c>
      <c r="C223" s="40">
        <v>2017</v>
      </c>
      <c r="D223" s="112"/>
      <c r="E223" s="108" t="s">
        <v>326</v>
      </c>
      <c r="F223" s="78"/>
      <c r="G223" s="110">
        <v>26000</v>
      </c>
      <c r="H223" s="88"/>
      <c r="I223" s="88"/>
      <c r="J223" s="79"/>
      <c r="K223" s="89">
        <v>0</v>
      </c>
      <c r="L223" s="80"/>
    </row>
    <row r="224" spans="1:13" ht="12" x14ac:dyDescent="0.2">
      <c r="A224" s="5">
        <v>342</v>
      </c>
      <c r="C224" s="40"/>
      <c r="D224" s="112"/>
      <c r="E224" s="108" t="s">
        <v>327</v>
      </c>
      <c r="F224" s="78"/>
      <c r="G224" s="110"/>
      <c r="H224" s="88"/>
      <c r="I224" s="88"/>
      <c r="J224" s="79"/>
      <c r="K224" s="89">
        <v>0</v>
      </c>
      <c r="L224" s="80"/>
    </row>
    <row r="225" spans="1:12" ht="12" x14ac:dyDescent="0.2">
      <c r="A225" s="5">
        <v>343</v>
      </c>
      <c r="C225" s="40">
        <v>2017</v>
      </c>
      <c r="D225" s="112"/>
      <c r="E225" s="108" t="s">
        <v>328</v>
      </c>
      <c r="F225" s="78"/>
      <c r="G225" s="110">
        <v>12364</v>
      </c>
      <c r="H225" s="88"/>
      <c r="I225" s="88"/>
      <c r="J225" s="79"/>
      <c r="K225" s="89">
        <v>0</v>
      </c>
      <c r="L225" s="80"/>
    </row>
    <row r="226" spans="1:12" ht="12" x14ac:dyDescent="0.2">
      <c r="A226" s="5">
        <v>344</v>
      </c>
      <c r="C226" s="40"/>
      <c r="D226" s="112"/>
      <c r="E226" s="108" t="s">
        <v>329</v>
      </c>
      <c r="F226" s="78"/>
      <c r="G226" s="110"/>
      <c r="H226" s="88"/>
      <c r="I226" s="88"/>
      <c r="J226" s="79"/>
      <c r="K226" s="89">
        <v>0</v>
      </c>
      <c r="L226" s="80"/>
    </row>
    <row r="227" spans="1:12" ht="12" x14ac:dyDescent="0.2">
      <c r="A227" s="5">
        <v>345</v>
      </c>
      <c r="C227" s="40">
        <v>2017</v>
      </c>
      <c r="D227" s="112"/>
      <c r="E227" s="108" t="s">
        <v>330</v>
      </c>
      <c r="F227" s="78"/>
      <c r="G227" s="110">
        <v>29845</v>
      </c>
      <c r="H227" s="88"/>
      <c r="I227" s="88"/>
      <c r="J227" s="79"/>
      <c r="K227" s="89">
        <v>0</v>
      </c>
      <c r="L227" s="80"/>
    </row>
    <row r="228" spans="1:12" ht="12" x14ac:dyDescent="0.2">
      <c r="A228" s="5">
        <v>346</v>
      </c>
      <c r="C228" s="40"/>
      <c r="D228" s="112"/>
      <c r="E228" s="108" t="s">
        <v>771</v>
      </c>
      <c r="F228" s="78"/>
      <c r="G228" s="110"/>
      <c r="H228" s="88"/>
      <c r="I228" s="88"/>
      <c r="J228" s="79"/>
      <c r="K228" s="89">
        <v>0</v>
      </c>
      <c r="L228" s="80"/>
    </row>
    <row r="229" spans="1:12" ht="12" x14ac:dyDescent="0.2">
      <c r="A229" s="5">
        <v>347</v>
      </c>
      <c r="C229" s="40">
        <v>2017</v>
      </c>
      <c r="D229" s="112"/>
      <c r="E229" s="108" t="s">
        <v>331</v>
      </c>
      <c r="F229" s="78"/>
      <c r="G229" s="110">
        <v>204000</v>
      </c>
      <c r="H229" s="88"/>
      <c r="I229" s="88"/>
      <c r="J229" s="79"/>
      <c r="K229" s="89">
        <v>0</v>
      </c>
      <c r="L229" s="80"/>
    </row>
    <row r="230" spans="1:12" ht="12" x14ac:dyDescent="0.2">
      <c r="A230" s="5">
        <v>348</v>
      </c>
      <c r="C230" s="40">
        <v>2017</v>
      </c>
      <c r="D230" s="112"/>
      <c r="E230" s="108" t="s">
        <v>332</v>
      </c>
      <c r="F230" s="78"/>
      <c r="G230" s="110">
        <v>80000</v>
      </c>
      <c r="H230" s="88"/>
      <c r="I230" s="88"/>
      <c r="J230" s="79"/>
      <c r="K230" s="89">
        <v>0</v>
      </c>
      <c r="L230" s="80"/>
    </row>
    <row r="231" spans="1:12" ht="12" x14ac:dyDescent="0.2">
      <c r="A231" s="5">
        <v>349</v>
      </c>
      <c r="C231" s="40">
        <v>2017</v>
      </c>
      <c r="D231" s="112"/>
      <c r="E231" s="175" t="s">
        <v>333</v>
      </c>
      <c r="F231" s="78"/>
      <c r="G231" s="110">
        <v>18000</v>
      </c>
      <c r="H231" s="88"/>
      <c r="I231" s="88"/>
      <c r="J231" s="79"/>
      <c r="K231" s="89">
        <v>0</v>
      </c>
      <c r="L231" s="80"/>
    </row>
    <row r="232" spans="1:12" ht="12" x14ac:dyDescent="0.2">
      <c r="A232" s="5">
        <v>350</v>
      </c>
      <c r="C232" s="40">
        <v>2017</v>
      </c>
      <c r="D232" s="112"/>
      <c r="E232" s="108" t="s">
        <v>334</v>
      </c>
      <c r="F232" s="78"/>
      <c r="G232" s="110">
        <v>36000</v>
      </c>
      <c r="H232" s="88"/>
      <c r="I232" s="88"/>
      <c r="J232" s="79"/>
      <c r="K232" s="89">
        <v>0</v>
      </c>
      <c r="L232" s="80"/>
    </row>
    <row r="233" spans="1:12" ht="12" x14ac:dyDescent="0.2">
      <c r="A233" s="5">
        <v>351</v>
      </c>
      <c r="C233" s="40">
        <v>2017</v>
      </c>
      <c r="D233" s="112"/>
      <c r="E233" s="108" t="s">
        <v>335</v>
      </c>
      <c r="F233" s="78"/>
      <c r="G233" s="110">
        <v>30000</v>
      </c>
      <c r="H233" s="88"/>
      <c r="I233" s="88"/>
      <c r="J233" s="79"/>
      <c r="K233" s="89">
        <v>0</v>
      </c>
      <c r="L233" s="80"/>
    </row>
    <row r="234" spans="1:12" ht="12" x14ac:dyDescent="0.2">
      <c r="A234" s="5">
        <v>352</v>
      </c>
      <c r="C234" s="40">
        <v>2017</v>
      </c>
      <c r="D234" s="112"/>
      <c r="E234" s="108" t="s">
        <v>336</v>
      </c>
      <c r="F234" s="78"/>
      <c r="G234" s="110">
        <v>51600</v>
      </c>
      <c r="H234" s="88"/>
      <c r="I234" s="88"/>
      <c r="J234" s="79"/>
      <c r="K234" s="89">
        <v>0</v>
      </c>
      <c r="L234" s="80"/>
    </row>
    <row r="235" spans="1:12" ht="12" x14ac:dyDescent="0.2">
      <c r="A235" s="5">
        <v>353</v>
      </c>
      <c r="C235" s="40">
        <v>2017</v>
      </c>
      <c r="D235" s="112"/>
      <c r="E235" s="108" t="s">
        <v>337</v>
      </c>
      <c r="F235" s="78"/>
      <c r="G235" s="110">
        <v>47220</v>
      </c>
      <c r="H235" s="88"/>
      <c r="I235" s="88"/>
      <c r="J235" s="79"/>
      <c r="K235" s="89">
        <v>0</v>
      </c>
      <c r="L235" s="80"/>
    </row>
    <row r="236" spans="1:12" ht="12" x14ac:dyDescent="0.2">
      <c r="A236" s="5">
        <v>354</v>
      </c>
      <c r="C236" s="40">
        <v>2017</v>
      </c>
      <c r="D236" s="112"/>
      <c r="E236" s="108" t="s">
        <v>338</v>
      </c>
      <c r="F236" s="78"/>
      <c r="G236" s="110">
        <v>96250</v>
      </c>
      <c r="H236" s="88"/>
      <c r="I236" s="88"/>
      <c r="J236" s="79"/>
      <c r="K236" s="89">
        <v>0</v>
      </c>
      <c r="L236" s="80"/>
    </row>
    <row r="237" spans="1:12" ht="12" x14ac:dyDescent="0.2">
      <c r="A237" s="5">
        <v>355</v>
      </c>
      <c r="C237" s="40">
        <v>2017</v>
      </c>
      <c r="D237" s="112"/>
      <c r="E237" s="108" t="s">
        <v>339</v>
      </c>
      <c r="F237" s="78"/>
      <c r="G237" s="110">
        <v>24000</v>
      </c>
      <c r="H237" s="88"/>
      <c r="I237" s="88"/>
      <c r="J237" s="79"/>
      <c r="K237" s="89">
        <v>0</v>
      </c>
      <c r="L237" s="80"/>
    </row>
    <row r="238" spans="1:12" ht="12" x14ac:dyDescent="0.2">
      <c r="A238" s="5">
        <v>356</v>
      </c>
      <c r="C238" s="40">
        <v>2017</v>
      </c>
      <c r="D238" s="112"/>
      <c r="E238" s="108" t="s">
        <v>340</v>
      </c>
      <c r="F238" s="78"/>
      <c r="G238" s="110">
        <v>78750</v>
      </c>
      <c r="H238" s="88"/>
      <c r="I238" s="88"/>
      <c r="J238" s="79"/>
      <c r="K238" s="89">
        <v>0</v>
      </c>
      <c r="L238" s="80"/>
    </row>
    <row r="239" spans="1:12" ht="12" x14ac:dyDescent="0.2">
      <c r="A239" s="5">
        <v>357</v>
      </c>
      <c r="C239" s="40">
        <v>2017</v>
      </c>
      <c r="D239" s="112"/>
      <c r="E239" s="108" t="s">
        <v>341</v>
      </c>
      <c r="F239" s="78"/>
      <c r="G239" s="110">
        <v>343200</v>
      </c>
      <c r="H239" s="88"/>
      <c r="I239" s="88"/>
      <c r="J239" s="79"/>
      <c r="K239" s="89">
        <v>0</v>
      </c>
      <c r="L239" s="80"/>
    </row>
    <row r="240" spans="1:12" ht="12" x14ac:dyDescent="0.2">
      <c r="A240" s="5">
        <v>358</v>
      </c>
      <c r="C240" s="40">
        <v>2017</v>
      </c>
      <c r="D240" s="112"/>
      <c r="E240" s="108" t="s">
        <v>342</v>
      </c>
      <c r="F240" s="78"/>
      <c r="G240" s="110">
        <v>26400</v>
      </c>
      <c r="H240" s="88"/>
      <c r="I240" s="88"/>
      <c r="J240" s="79"/>
      <c r="K240" s="89">
        <v>0</v>
      </c>
      <c r="L240" s="80"/>
    </row>
    <row r="241" spans="1:12" ht="12" x14ac:dyDescent="0.2">
      <c r="A241" s="5">
        <v>359</v>
      </c>
      <c r="C241" s="40">
        <v>2017</v>
      </c>
      <c r="D241" s="112"/>
      <c r="E241" s="108" t="s">
        <v>343</v>
      </c>
      <c r="F241" s="78"/>
      <c r="G241" s="110">
        <v>18900</v>
      </c>
      <c r="H241" s="88"/>
      <c r="I241" s="88"/>
      <c r="J241" s="79"/>
      <c r="K241" s="89">
        <v>0</v>
      </c>
      <c r="L241" s="80"/>
    </row>
    <row r="242" spans="1:12" ht="12" x14ac:dyDescent="0.2">
      <c r="A242" s="5">
        <v>360</v>
      </c>
      <c r="C242" s="40">
        <v>2017</v>
      </c>
      <c r="D242" s="112"/>
      <c r="E242" s="108" t="s">
        <v>344</v>
      </c>
      <c r="F242" s="78"/>
      <c r="G242" s="110">
        <v>7680</v>
      </c>
      <c r="H242" s="88"/>
      <c r="I242" s="88"/>
      <c r="J242" s="79"/>
      <c r="K242" s="89">
        <v>0</v>
      </c>
      <c r="L242" s="80"/>
    </row>
    <row r="243" spans="1:12" ht="12" x14ac:dyDescent="0.2">
      <c r="A243" s="5">
        <v>361</v>
      </c>
      <c r="C243" s="40">
        <v>2017</v>
      </c>
      <c r="D243" s="112"/>
      <c r="E243" s="108" t="s">
        <v>345</v>
      </c>
      <c r="F243" s="78"/>
      <c r="G243" s="110">
        <v>58800</v>
      </c>
      <c r="H243" s="88"/>
      <c r="I243" s="88"/>
      <c r="J243" s="79"/>
      <c r="K243" s="89">
        <v>0</v>
      </c>
      <c r="L243" s="80"/>
    </row>
    <row r="244" spans="1:12" ht="12" x14ac:dyDescent="0.2">
      <c r="A244" s="5">
        <v>362</v>
      </c>
      <c r="C244" s="40">
        <v>2017</v>
      </c>
      <c r="D244" s="112"/>
      <c r="E244" s="108" t="s">
        <v>346</v>
      </c>
      <c r="F244" s="78"/>
      <c r="G244" s="110">
        <v>25320</v>
      </c>
      <c r="H244" s="88"/>
      <c r="I244" s="88"/>
      <c r="J244" s="79"/>
      <c r="K244" s="89">
        <v>0</v>
      </c>
      <c r="L244" s="80"/>
    </row>
    <row r="245" spans="1:12" ht="12" x14ac:dyDescent="0.2">
      <c r="A245" s="5">
        <v>363</v>
      </c>
      <c r="C245" s="40">
        <v>2017</v>
      </c>
      <c r="D245" s="112"/>
      <c r="E245" s="108" t="s">
        <v>347</v>
      </c>
      <c r="F245" s="78"/>
      <c r="G245" s="110">
        <v>25320</v>
      </c>
      <c r="H245" s="88"/>
      <c r="I245" s="88"/>
      <c r="J245" s="79"/>
      <c r="K245" s="89">
        <v>0</v>
      </c>
      <c r="L245" s="80"/>
    </row>
    <row r="246" spans="1:12" ht="12" x14ac:dyDescent="0.2">
      <c r="A246" s="5">
        <v>364</v>
      </c>
      <c r="C246" s="40">
        <v>2017</v>
      </c>
      <c r="D246" s="112"/>
      <c r="E246" s="108" t="s">
        <v>348</v>
      </c>
      <c r="F246" s="78"/>
      <c r="G246" s="110">
        <v>58800</v>
      </c>
      <c r="H246" s="88"/>
      <c r="I246" s="88"/>
      <c r="J246" s="79"/>
      <c r="K246" s="89">
        <v>0</v>
      </c>
      <c r="L246" s="80"/>
    </row>
    <row r="247" spans="1:12" ht="12" x14ac:dyDescent="0.2">
      <c r="A247" s="5">
        <v>365</v>
      </c>
      <c r="C247" s="40">
        <v>2017</v>
      </c>
      <c r="D247" s="112"/>
      <c r="E247" s="108" t="s">
        <v>349</v>
      </c>
      <c r="F247" s="78"/>
      <c r="G247" s="110">
        <v>52500</v>
      </c>
      <c r="H247" s="88"/>
      <c r="I247" s="88"/>
      <c r="J247" s="79"/>
      <c r="K247" s="89">
        <v>0</v>
      </c>
      <c r="L247" s="80"/>
    </row>
    <row r="248" spans="1:12" ht="12" x14ac:dyDescent="0.2">
      <c r="A248" s="5">
        <v>366</v>
      </c>
      <c r="C248" s="40">
        <v>2017</v>
      </c>
      <c r="D248" s="112"/>
      <c r="E248" s="108" t="s">
        <v>350</v>
      </c>
      <c r="F248" s="78"/>
      <c r="G248" s="110">
        <v>31590</v>
      </c>
      <c r="H248" s="88"/>
      <c r="I248" s="88"/>
      <c r="J248" s="79"/>
      <c r="K248" s="89">
        <v>0</v>
      </c>
      <c r="L248" s="80"/>
    </row>
    <row r="249" spans="1:12" ht="12" x14ac:dyDescent="0.2">
      <c r="A249" s="5">
        <v>367</v>
      </c>
      <c r="C249" s="40">
        <v>2017</v>
      </c>
      <c r="D249" s="112"/>
      <c r="E249" s="108" t="s">
        <v>351</v>
      </c>
      <c r="F249" s="78"/>
      <c r="G249" s="110">
        <v>33705</v>
      </c>
      <c r="H249" s="88"/>
      <c r="I249" s="88"/>
      <c r="J249" s="79"/>
      <c r="K249" s="89">
        <v>0</v>
      </c>
      <c r="L249" s="80"/>
    </row>
    <row r="250" spans="1:12" ht="12" x14ac:dyDescent="0.2">
      <c r="A250" s="5">
        <v>368</v>
      </c>
      <c r="C250" s="40">
        <v>2017</v>
      </c>
      <c r="D250" s="112"/>
      <c r="E250" s="108" t="s">
        <v>352</v>
      </c>
      <c r="F250" s="78"/>
      <c r="G250" s="110">
        <v>34020</v>
      </c>
      <c r="H250" s="88"/>
      <c r="I250" s="88"/>
      <c r="J250" s="79"/>
      <c r="K250" s="89">
        <v>0</v>
      </c>
      <c r="L250" s="80"/>
    </row>
    <row r="251" spans="1:12" ht="12" x14ac:dyDescent="0.2">
      <c r="A251" s="5">
        <v>369</v>
      </c>
      <c r="C251" s="40">
        <v>2017</v>
      </c>
      <c r="D251" s="112"/>
      <c r="E251" s="108" t="s">
        <v>353</v>
      </c>
      <c r="F251" s="78"/>
      <c r="G251" s="110">
        <v>20520</v>
      </c>
      <c r="H251" s="88"/>
      <c r="I251" s="88"/>
      <c r="J251" s="79"/>
      <c r="K251" s="89">
        <v>0</v>
      </c>
      <c r="L251" s="80"/>
    </row>
    <row r="252" spans="1:12" ht="12" x14ac:dyDescent="0.2">
      <c r="A252" s="5">
        <v>370</v>
      </c>
      <c r="C252" s="40">
        <v>2017</v>
      </c>
      <c r="D252" s="112"/>
      <c r="E252" s="108" t="s">
        <v>354</v>
      </c>
      <c r="F252" s="78"/>
      <c r="G252" s="110">
        <v>61560</v>
      </c>
      <c r="H252" s="88"/>
      <c r="I252" s="88"/>
      <c r="J252" s="79"/>
      <c r="K252" s="89">
        <v>0</v>
      </c>
      <c r="L252" s="80"/>
    </row>
    <row r="253" spans="1:12" ht="12" x14ac:dyDescent="0.2">
      <c r="A253" s="5">
        <v>371</v>
      </c>
      <c r="C253" s="40">
        <v>2017</v>
      </c>
      <c r="D253" s="112"/>
      <c r="E253" s="108" t="s">
        <v>355</v>
      </c>
      <c r="F253" s="78"/>
      <c r="G253" s="110">
        <v>2200</v>
      </c>
      <c r="H253" s="88"/>
      <c r="I253" s="88"/>
      <c r="J253" s="79"/>
      <c r="K253" s="89">
        <v>0</v>
      </c>
      <c r="L253" s="80"/>
    </row>
    <row r="254" spans="1:12" ht="12" x14ac:dyDescent="0.2">
      <c r="A254" s="5">
        <v>372</v>
      </c>
      <c r="C254" s="40">
        <v>2017</v>
      </c>
      <c r="D254" s="112"/>
      <c r="E254" s="108" t="s">
        <v>356</v>
      </c>
      <c r="F254" s="78"/>
      <c r="G254" s="110">
        <v>9900</v>
      </c>
      <c r="H254" s="88"/>
      <c r="I254" s="88"/>
      <c r="J254" s="79"/>
      <c r="K254" s="89">
        <v>0</v>
      </c>
      <c r="L254" s="80"/>
    </row>
    <row r="255" spans="1:12" ht="12" x14ac:dyDescent="0.2">
      <c r="A255" s="5">
        <v>373</v>
      </c>
      <c r="C255" s="40">
        <v>2017</v>
      </c>
      <c r="D255" s="112"/>
      <c r="E255" s="108" t="s">
        <v>357</v>
      </c>
      <c r="F255" s="78"/>
      <c r="G255" s="110">
        <v>13200</v>
      </c>
      <c r="H255" s="88"/>
      <c r="I255" s="88"/>
      <c r="J255" s="79"/>
      <c r="K255" s="89">
        <v>0</v>
      </c>
      <c r="L255" s="80"/>
    </row>
    <row r="256" spans="1:12" ht="12" x14ac:dyDescent="0.2">
      <c r="A256" s="5">
        <v>374</v>
      </c>
      <c r="C256" s="40">
        <v>2017</v>
      </c>
      <c r="D256" s="112"/>
      <c r="E256" s="108" t="s">
        <v>358</v>
      </c>
      <c r="F256" s="78"/>
      <c r="G256" s="110">
        <v>9400</v>
      </c>
      <c r="H256" s="88"/>
      <c r="I256" s="88"/>
      <c r="J256" s="79"/>
      <c r="K256" s="89">
        <v>0</v>
      </c>
      <c r="L256" s="80"/>
    </row>
    <row r="257" spans="1:13" ht="12" x14ac:dyDescent="0.2">
      <c r="A257" s="5">
        <v>375</v>
      </c>
      <c r="C257" s="40">
        <v>2017</v>
      </c>
      <c r="D257" s="112"/>
      <c r="E257" s="108" t="s">
        <v>359</v>
      </c>
      <c r="F257" s="78"/>
      <c r="G257" s="110">
        <v>34450</v>
      </c>
      <c r="H257" s="88"/>
      <c r="I257" s="88"/>
      <c r="J257" s="79"/>
      <c r="K257" s="89">
        <v>0</v>
      </c>
      <c r="L257" s="80"/>
    </row>
    <row r="258" spans="1:13" ht="12" x14ac:dyDescent="0.2">
      <c r="A258" s="5">
        <v>376</v>
      </c>
      <c r="C258" s="40">
        <v>2017</v>
      </c>
      <c r="D258" s="112"/>
      <c r="E258" s="108" t="s">
        <v>360</v>
      </c>
      <c r="F258" s="78"/>
      <c r="G258" s="110">
        <v>66250</v>
      </c>
      <c r="H258" s="88"/>
      <c r="I258" s="88"/>
      <c r="J258" s="79"/>
      <c r="K258" s="89">
        <v>0</v>
      </c>
      <c r="L258" s="80"/>
    </row>
    <row r="259" spans="1:13" ht="12" x14ac:dyDescent="0.2">
      <c r="A259" s="5">
        <v>377</v>
      </c>
      <c r="C259" s="40">
        <v>2017</v>
      </c>
      <c r="D259" s="112"/>
      <c r="E259" s="76" t="s">
        <v>770</v>
      </c>
      <c r="F259" s="78"/>
      <c r="G259" s="110"/>
      <c r="H259" s="88"/>
      <c r="I259" s="88"/>
      <c r="J259" s="79"/>
      <c r="K259" s="110"/>
      <c r="L259" s="80"/>
    </row>
    <row r="260" spans="1:13" ht="12" x14ac:dyDescent="0.2">
      <c r="A260" s="5">
        <v>378</v>
      </c>
      <c r="C260" s="40">
        <v>2017</v>
      </c>
      <c r="D260" s="112"/>
      <c r="E260" s="108" t="s">
        <v>361</v>
      </c>
      <c r="F260" s="78"/>
      <c r="G260" s="110">
        <v>6600</v>
      </c>
      <c r="H260" s="88"/>
      <c r="I260" s="88"/>
      <c r="J260" s="79"/>
      <c r="K260" s="89">
        <v>0</v>
      </c>
      <c r="L260" s="80"/>
    </row>
    <row r="261" spans="1:13" ht="12" x14ac:dyDescent="0.2">
      <c r="A261" s="5">
        <v>379</v>
      </c>
      <c r="C261" s="40">
        <v>2017</v>
      </c>
      <c r="D261" s="112"/>
      <c r="E261" s="108" t="s">
        <v>362</v>
      </c>
      <c r="F261" s="78"/>
      <c r="G261" s="110">
        <v>72000</v>
      </c>
      <c r="H261" s="88"/>
      <c r="I261" s="88"/>
      <c r="J261" s="79"/>
      <c r="K261" s="89">
        <v>0</v>
      </c>
      <c r="L261" s="80"/>
    </row>
    <row r="262" spans="1:13" ht="12" x14ac:dyDescent="0.2">
      <c r="A262" s="5">
        <v>380</v>
      </c>
      <c r="C262" s="40">
        <v>2017</v>
      </c>
      <c r="D262" s="112"/>
      <c r="E262" s="108" t="s">
        <v>363</v>
      </c>
      <c r="F262" s="78"/>
      <c r="G262" s="110">
        <v>10560</v>
      </c>
      <c r="H262" s="88"/>
      <c r="I262" s="88"/>
      <c r="J262" s="79"/>
      <c r="K262" s="89">
        <v>0</v>
      </c>
      <c r="L262" s="80"/>
    </row>
    <row r="263" spans="1:13" s="10" customFormat="1" ht="12" x14ac:dyDescent="0.2">
      <c r="A263" s="5">
        <v>388</v>
      </c>
      <c r="B263" s="26"/>
      <c r="C263" s="40">
        <v>2018</v>
      </c>
      <c r="D263" s="112"/>
      <c r="E263" s="175" t="s">
        <v>769</v>
      </c>
      <c r="F263" s="107" t="s">
        <v>114</v>
      </c>
      <c r="G263" s="110">
        <v>600000</v>
      </c>
      <c r="H263" s="100"/>
      <c r="I263" s="100"/>
      <c r="J263" s="123"/>
      <c r="K263" s="124">
        <v>0</v>
      </c>
      <c r="L263" s="125"/>
      <c r="M263" s="175"/>
    </row>
    <row r="264" spans="1:13" s="10" customFormat="1" ht="12" x14ac:dyDescent="0.2">
      <c r="A264" s="5">
        <v>425</v>
      </c>
      <c r="B264" s="26" t="s">
        <v>364</v>
      </c>
      <c r="C264" s="40">
        <v>2018</v>
      </c>
      <c r="D264" s="112"/>
      <c r="E264" s="175" t="s">
        <v>365</v>
      </c>
      <c r="F264" s="126" t="s">
        <v>366</v>
      </c>
      <c r="G264" s="110">
        <v>500000</v>
      </c>
      <c r="H264" s="100">
        <v>43556</v>
      </c>
      <c r="I264" s="100">
        <v>44196</v>
      </c>
      <c r="J264" s="123">
        <v>0.3</v>
      </c>
      <c r="K264" s="127">
        <v>148710.39999999999</v>
      </c>
      <c r="L264" s="125"/>
      <c r="M264" s="78" t="s">
        <v>810</v>
      </c>
    </row>
    <row r="265" spans="1:13" s="26" customFormat="1" ht="12" x14ac:dyDescent="0.25">
      <c r="A265" s="15">
        <v>426</v>
      </c>
      <c r="B265" s="26" t="s">
        <v>367</v>
      </c>
      <c r="C265" s="40">
        <v>2018</v>
      </c>
      <c r="D265" s="40"/>
      <c r="E265" s="175" t="s">
        <v>368</v>
      </c>
      <c r="F265" s="126" t="s">
        <v>52</v>
      </c>
      <c r="G265" s="110">
        <v>1000000</v>
      </c>
      <c r="H265" s="100">
        <v>43689</v>
      </c>
      <c r="I265" s="100">
        <v>44165</v>
      </c>
      <c r="J265" s="123">
        <v>0.3</v>
      </c>
      <c r="K265" s="124">
        <v>327600</v>
      </c>
      <c r="L265" s="125"/>
      <c r="M265" s="78" t="s">
        <v>810</v>
      </c>
    </row>
    <row r="266" spans="1:13" s="26" customFormat="1" ht="12" x14ac:dyDescent="0.25">
      <c r="A266" s="15">
        <v>427</v>
      </c>
      <c r="B266" s="26" t="s">
        <v>369</v>
      </c>
      <c r="C266" s="40">
        <v>2018</v>
      </c>
      <c r="D266" s="40"/>
      <c r="E266" s="175" t="s">
        <v>370</v>
      </c>
      <c r="F266" s="126" t="s">
        <v>146</v>
      </c>
      <c r="G266" s="110">
        <v>500000</v>
      </c>
      <c r="H266" s="100">
        <v>43272</v>
      </c>
      <c r="I266" s="100">
        <v>44196</v>
      </c>
      <c r="J266" s="123">
        <v>0.33</v>
      </c>
      <c r="K266" s="124">
        <v>224205.62</v>
      </c>
      <c r="L266" s="125"/>
      <c r="M266" s="174" t="s">
        <v>820</v>
      </c>
    </row>
    <row r="267" spans="1:13" s="26" customFormat="1" ht="22.5" x14ac:dyDescent="0.25">
      <c r="A267" s="15">
        <v>428</v>
      </c>
      <c r="B267" s="26" t="s">
        <v>371</v>
      </c>
      <c r="C267" s="40">
        <v>2018</v>
      </c>
      <c r="D267" s="40"/>
      <c r="E267" s="175" t="s">
        <v>372</v>
      </c>
      <c r="F267" s="126" t="s">
        <v>146</v>
      </c>
      <c r="G267" s="110">
        <v>500000</v>
      </c>
      <c r="H267" s="100">
        <v>43272</v>
      </c>
      <c r="I267" s="100">
        <v>44196</v>
      </c>
      <c r="J267" s="123">
        <v>0.85</v>
      </c>
      <c r="K267" s="124">
        <v>196057.04</v>
      </c>
      <c r="L267" s="125"/>
      <c r="M267" s="174" t="s">
        <v>829</v>
      </c>
    </row>
    <row r="268" spans="1:13" s="10" customFormat="1" ht="12" x14ac:dyDescent="0.2">
      <c r="A268" s="5">
        <v>429</v>
      </c>
      <c r="B268" s="26">
        <v>0</v>
      </c>
      <c r="C268" s="40">
        <v>2018</v>
      </c>
      <c r="D268" s="112"/>
      <c r="E268" s="174" t="s">
        <v>373</v>
      </c>
      <c r="F268" s="128" t="s">
        <v>22</v>
      </c>
      <c r="G268" s="110"/>
      <c r="H268" s="100"/>
      <c r="I268" s="100"/>
      <c r="J268" s="123"/>
      <c r="K268" s="124"/>
      <c r="L268" s="125"/>
      <c r="M268" s="174"/>
    </row>
    <row r="269" spans="1:13" s="26" customFormat="1" ht="12" x14ac:dyDescent="0.25">
      <c r="A269" s="15">
        <v>430</v>
      </c>
      <c r="B269" s="26" t="s">
        <v>374</v>
      </c>
      <c r="C269" s="40">
        <v>2018</v>
      </c>
      <c r="D269" s="40"/>
      <c r="E269" s="175" t="s">
        <v>375</v>
      </c>
      <c r="F269" s="128" t="s">
        <v>52</v>
      </c>
      <c r="G269" s="110">
        <v>5000000</v>
      </c>
      <c r="H269" s="100">
        <v>43272</v>
      </c>
      <c r="I269" s="100">
        <v>43921</v>
      </c>
      <c r="J269" s="123">
        <v>0.95</v>
      </c>
      <c r="K269" s="124">
        <v>4422941.7300000004</v>
      </c>
      <c r="L269" s="125"/>
      <c r="M269" s="175"/>
    </row>
    <row r="270" spans="1:13" s="26" customFormat="1" ht="12" x14ac:dyDescent="0.25">
      <c r="A270" s="15">
        <v>431</v>
      </c>
      <c r="B270" s="26" t="s">
        <v>376</v>
      </c>
      <c r="C270" s="40">
        <v>2018</v>
      </c>
      <c r="D270" s="40"/>
      <c r="E270" s="175" t="s">
        <v>377</v>
      </c>
      <c r="F270" s="128" t="s">
        <v>165</v>
      </c>
      <c r="G270" s="110">
        <v>5000000</v>
      </c>
      <c r="H270" s="100">
        <v>43272</v>
      </c>
      <c r="I270" s="100">
        <v>43784</v>
      </c>
      <c r="J270" s="123">
        <v>1</v>
      </c>
      <c r="K270" s="124">
        <v>4874380.13</v>
      </c>
      <c r="L270" s="125"/>
      <c r="M270" s="174"/>
    </row>
    <row r="271" spans="1:13" s="26" customFormat="1" ht="12" x14ac:dyDescent="0.25">
      <c r="A271" s="15">
        <v>432</v>
      </c>
      <c r="B271" s="26" t="s">
        <v>378</v>
      </c>
      <c r="C271" s="40">
        <v>2018</v>
      </c>
      <c r="D271" s="40"/>
      <c r="E271" s="175" t="s">
        <v>379</v>
      </c>
      <c r="F271" s="126" t="s">
        <v>42</v>
      </c>
      <c r="G271" s="110">
        <v>578571.43000000005</v>
      </c>
      <c r="H271" s="100">
        <v>43435</v>
      </c>
      <c r="I271" s="100">
        <v>44166</v>
      </c>
      <c r="J271" s="123">
        <v>0.56000000000000005</v>
      </c>
      <c r="K271" s="124">
        <v>325812.46000000002</v>
      </c>
      <c r="L271" s="125"/>
      <c r="M271" s="174" t="s">
        <v>810</v>
      </c>
    </row>
    <row r="272" spans="1:13" s="10" customFormat="1" ht="22.5" x14ac:dyDescent="0.2">
      <c r="A272" s="5">
        <v>433</v>
      </c>
      <c r="B272" s="26">
        <v>0</v>
      </c>
      <c r="C272" s="40">
        <v>2018</v>
      </c>
      <c r="D272" s="112"/>
      <c r="E272" s="175" t="s">
        <v>380</v>
      </c>
      <c r="F272" s="126" t="s">
        <v>165</v>
      </c>
      <c r="G272" s="110">
        <v>1000000</v>
      </c>
      <c r="H272" s="100"/>
      <c r="I272" s="100"/>
      <c r="J272" s="123"/>
      <c r="K272" s="124">
        <v>516738.55</v>
      </c>
      <c r="L272" s="125"/>
      <c r="M272" s="174"/>
    </row>
    <row r="273" spans="1:18" s="26" customFormat="1" ht="12" x14ac:dyDescent="0.25">
      <c r="A273" s="15">
        <v>434</v>
      </c>
      <c r="B273" s="26" t="s">
        <v>381</v>
      </c>
      <c r="C273" s="40">
        <v>2018</v>
      </c>
      <c r="D273" s="40"/>
      <c r="E273" s="175" t="s">
        <v>382</v>
      </c>
      <c r="F273" s="126" t="s">
        <v>42</v>
      </c>
      <c r="G273" s="110">
        <v>500000</v>
      </c>
      <c r="H273" s="100">
        <v>43781</v>
      </c>
      <c r="I273" s="100">
        <v>44147</v>
      </c>
      <c r="J273" s="123">
        <v>0.22</v>
      </c>
      <c r="K273" s="124">
        <v>110023.07</v>
      </c>
      <c r="L273" s="125"/>
      <c r="M273" s="174" t="s">
        <v>810</v>
      </c>
    </row>
    <row r="274" spans="1:18" s="26" customFormat="1" ht="12" x14ac:dyDescent="0.25">
      <c r="A274" s="15">
        <v>443</v>
      </c>
      <c r="B274" s="26" t="s">
        <v>383</v>
      </c>
      <c r="C274" s="40">
        <v>2018</v>
      </c>
      <c r="D274" s="40"/>
      <c r="E274" s="175" t="s">
        <v>384</v>
      </c>
      <c r="F274" s="128" t="s">
        <v>227</v>
      </c>
      <c r="G274" s="110">
        <v>678571.43</v>
      </c>
      <c r="H274" s="100">
        <v>43104</v>
      </c>
      <c r="I274" s="100">
        <v>43585</v>
      </c>
      <c r="J274" s="123">
        <v>1</v>
      </c>
      <c r="K274" s="124">
        <v>555739.56000000006</v>
      </c>
      <c r="L274" s="125"/>
      <c r="M274" s="174"/>
    </row>
    <row r="275" spans="1:18" s="26" customFormat="1" ht="12" x14ac:dyDescent="0.25">
      <c r="A275" s="15">
        <v>444</v>
      </c>
      <c r="B275" s="26" t="s">
        <v>385</v>
      </c>
      <c r="C275" s="40">
        <v>2018</v>
      </c>
      <c r="D275" s="40"/>
      <c r="E275" s="175" t="s">
        <v>386</v>
      </c>
      <c r="F275" s="128" t="s">
        <v>106</v>
      </c>
      <c r="G275" s="110">
        <v>1000000</v>
      </c>
      <c r="H275" s="100"/>
      <c r="I275" s="100"/>
      <c r="J275" s="123"/>
      <c r="K275" s="124">
        <v>0</v>
      </c>
      <c r="L275" s="125"/>
      <c r="M275" s="174"/>
    </row>
    <row r="276" spans="1:18" s="26" customFormat="1" ht="12" x14ac:dyDescent="0.25">
      <c r="A276" s="15">
        <v>445</v>
      </c>
      <c r="B276" s="26" t="s">
        <v>387</v>
      </c>
      <c r="C276" s="40">
        <v>2018</v>
      </c>
      <c r="D276" s="40"/>
      <c r="E276" s="175" t="s">
        <v>388</v>
      </c>
      <c r="F276" s="128" t="s">
        <v>120</v>
      </c>
      <c r="G276" s="110">
        <v>1678571.43</v>
      </c>
      <c r="H276" s="100"/>
      <c r="I276" s="100"/>
      <c r="J276" s="123"/>
      <c r="K276" s="124">
        <v>0</v>
      </c>
      <c r="L276" s="125"/>
      <c r="M276" s="175"/>
    </row>
    <row r="277" spans="1:18" s="26" customFormat="1" ht="12" x14ac:dyDescent="0.25">
      <c r="A277" s="15">
        <v>446</v>
      </c>
      <c r="B277" s="26" t="s">
        <v>389</v>
      </c>
      <c r="C277" s="40">
        <v>2018</v>
      </c>
      <c r="D277" s="40"/>
      <c r="E277" s="175" t="s">
        <v>390</v>
      </c>
      <c r="F277" s="128" t="s">
        <v>391</v>
      </c>
      <c r="G277" s="110">
        <v>1300000</v>
      </c>
      <c r="H277" s="100">
        <v>43662</v>
      </c>
      <c r="I277" s="100">
        <v>44028</v>
      </c>
      <c r="J277" s="123">
        <v>0.75</v>
      </c>
      <c r="K277" s="124">
        <v>1004349.32</v>
      </c>
      <c r="L277" s="125"/>
      <c r="M277" s="78" t="s">
        <v>810</v>
      </c>
    </row>
    <row r="278" spans="1:18" s="26" customFormat="1" ht="12" x14ac:dyDescent="0.25">
      <c r="A278" s="15">
        <v>448</v>
      </c>
      <c r="B278" s="26" t="s">
        <v>392</v>
      </c>
      <c r="C278" s="40">
        <v>2018</v>
      </c>
      <c r="D278" s="40"/>
      <c r="E278" s="175" t="s">
        <v>393</v>
      </c>
      <c r="F278" s="128" t="s">
        <v>65</v>
      </c>
      <c r="G278" s="110">
        <v>1000000</v>
      </c>
      <c r="H278" s="100">
        <v>43770</v>
      </c>
      <c r="I278" s="100">
        <v>44058</v>
      </c>
      <c r="J278" s="123">
        <v>0.7</v>
      </c>
      <c r="K278" s="124">
        <v>450071.55</v>
      </c>
      <c r="L278" s="125"/>
      <c r="M278" s="175" t="s">
        <v>810</v>
      </c>
    </row>
    <row r="279" spans="1:18" s="26" customFormat="1" ht="12" x14ac:dyDescent="0.25">
      <c r="A279" s="15">
        <v>449</v>
      </c>
      <c r="B279" s="26" t="s">
        <v>394</v>
      </c>
      <c r="C279" s="40">
        <v>2018</v>
      </c>
      <c r="D279" s="40"/>
      <c r="E279" s="175" t="s">
        <v>395</v>
      </c>
      <c r="F279" s="126" t="s">
        <v>396</v>
      </c>
      <c r="G279" s="110">
        <v>600000</v>
      </c>
      <c r="H279" s="100">
        <v>43107</v>
      </c>
      <c r="I279" s="100">
        <v>43465</v>
      </c>
      <c r="J279" s="123">
        <v>1</v>
      </c>
      <c r="K279" s="124">
        <v>546309.57999999996</v>
      </c>
      <c r="L279" s="125"/>
      <c r="M279" s="174"/>
    </row>
    <row r="280" spans="1:18" s="26" customFormat="1" ht="12" x14ac:dyDescent="0.25">
      <c r="A280" s="15">
        <v>450</v>
      </c>
      <c r="B280" s="26" t="s">
        <v>397</v>
      </c>
      <c r="C280" s="40">
        <v>2018</v>
      </c>
      <c r="D280" s="40"/>
      <c r="E280" s="175" t="s">
        <v>398</v>
      </c>
      <c r="F280" s="128" t="s">
        <v>80</v>
      </c>
      <c r="G280" s="110">
        <v>1000000</v>
      </c>
      <c r="H280" s="100"/>
      <c r="I280" s="100"/>
      <c r="J280" s="123"/>
      <c r="K280" s="124">
        <v>0</v>
      </c>
      <c r="L280" s="125"/>
      <c r="M280" s="174"/>
    </row>
    <row r="281" spans="1:18" s="26" customFormat="1" ht="22.5" x14ac:dyDescent="0.25">
      <c r="A281" s="15">
        <v>451</v>
      </c>
      <c r="B281" s="26" t="s">
        <v>399</v>
      </c>
      <c r="C281" s="40">
        <v>2018</v>
      </c>
      <c r="D281" s="40"/>
      <c r="E281" s="175" t="s">
        <v>400</v>
      </c>
      <c r="F281" s="128" t="s">
        <v>171</v>
      </c>
      <c r="G281" s="110">
        <v>100000</v>
      </c>
      <c r="H281" s="100">
        <v>43107</v>
      </c>
      <c r="I281" s="100">
        <v>43343</v>
      </c>
      <c r="J281" s="123">
        <v>1</v>
      </c>
      <c r="K281" s="124">
        <v>86496.06</v>
      </c>
      <c r="L281" s="125"/>
      <c r="M281" s="174"/>
    </row>
    <row r="282" spans="1:18" s="26" customFormat="1" ht="12" x14ac:dyDescent="0.25">
      <c r="A282" s="15">
        <v>452</v>
      </c>
      <c r="B282" s="26" t="s">
        <v>401</v>
      </c>
      <c r="C282" s="40">
        <v>2018</v>
      </c>
      <c r="D282" s="40"/>
      <c r="E282" s="175" t="s">
        <v>402</v>
      </c>
      <c r="F282" s="128" t="s">
        <v>178</v>
      </c>
      <c r="G282" s="110">
        <v>1078571.43</v>
      </c>
      <c r="H282" s="100">
        <v>43473</v>
      </c>
      <c r="I282" s="100">
        <v>43936</v>
      </c>
      <c r="J282" s="123">
        <v>0.75</v>
      </c>
      <c r="K282" s="124">
        <v>873531.5</v>
      </c>
      <c r="L282" s="125"/>
      <c r="M282" s="78" t="s">
        <v>810</v>
      </c>
    </row>
    <row r="283" spans="1:18" s="26" customFormat="1" ht="12" x14ac:dyDescent="0.25">
      <c r="A283" s="15">
        <v>453</v>
      </c>
      <c r="B283" s="26" t="s">
        <v>403</v>
      </c>
      <c r="C283" s="40">
        <v>2018</v>
      </c>
      <c r="D283" s="40"/>
      <c r="E283" s="175" t="s">
        <v>404</v>
      </c>
      <c r="F283" s="128" t="s">
        <v>90</v>
      </c>
      <c r="G283" s="110">
        <v>600000</v>
      </c>
      <c r="H283" s="100"/>
      <c r="I283" s="100"/>
      <c r="J283" s="123"/>
      <c r="K283" s="124">
        <v>0</v>
      </c>
      <c r="L283" s="125"/>
      <c r="M283" s="174"/>
    </row>
    <row r="284" spans="1:18" s="26" customFormat="1" ht="12" x14ac:dyDescent="0.25">
      <c r="A284" s="15">
        <v>454</v>
      </c>
      <c r="B284" s="26" t="s">
        <v>405</v>
      </c>
      <c r="C284" s="40">
        <v>2018</v>
      </c>
      <c r="D284" s="40"/>
      <c r="E284" s="175" t="s">
        <v>406</v>
      </c>
      <c r="F284" s="128" t="s">
        <v>90</v>
      </c>
      <c r="G284" s="110">
        <v>578571.43000000005</v>
      </c>
      <c r="H284" s="100"/>
      <c r="I284" s="100"/>
      <c r="J284" s="123"/>
      <c r="K284" s="124">
        <v>0</v>
      </c>
      <c r="L284" s="125"/>
      <c r="M284" s="175"/>
    </row>
    <row r="285" spans="1:18" s="26" customFormat="1" ht="33.75" x14ac:dyDescent="0.25">
      <c r="A285" s="15">
        <v>455</v>
      </c>
      <c r="B285" s="26" t="s">
        <v>407</v>
      </c>
      <c r="C285" s="40">
        <v>2018</v>
      </c>
      <c r="D285" s="40"/>
      <c r="E285" s="175" t="s">
        <v>408</v>
      </c>
      <c r="F285" s="128" t="s">
        <v>47</v>
      </c>
      <c r="G285" s="110">
        <v>2278571.4300000002</v>
      </c>
      <c r="H285" s="100">
        <v>43647</v>
      </c>
      <c r="I285" s="100">
        <v>44196</v>
      </c>
      <c r="J285" s="123">
        <v>0.315</v>
      </c>
      <c r="K285" s="124">
        <v>3265101.53</v>
      </c>
      <c r="L285" s="125"/>
      <c r="M285" s="58" t="s">
        <v>830</v>
      </c>
    </row>
    <row r="286" spans="1:18" s="26" customFormat="1" ht="12" x14ac:dyDescent="0.25">
      <c r="A286" s="15">
        <v>457</v>
      </c>
      <c r="B286" s="26" t="s">
        <v>409</v>
      </c>
      <c r="C286" s="40">
        <v>2018</v>
      </c>
      <c r="D286" s="40"/>
      <c r="E286" s="175" t="s">
        <v>410</v>
      </c>
      <c r="F286" s="128" t="s">
        <v>114</v>
      </c>
      <c r="G286" s="110">
        <v>2078571.43</v>
      </c>
      <c r="H286" s="100"/>
      <c r="I286" s="100"/>
      <c r="J286" s="123"/>
      <c r="K286" s="124">
        <v>0</v>
      </c>
      <c r="L286" s="125"/>
      <c r="M286" s="175"/>
    </row>
    <row r="287" spans="1:18" s="26" customFormat="1" ht="12" customHeight="1" x14ac:dyDescent="0.25">
      <c r="A287" s="15">
        <v>460</v>
      </c>
      <c r="B287" s="26" t="s">
        <v>411</v>
      </c>
      <c r="C287" s="40">
        <v>2018</v>
      </c>
      <c r="D287" s="40"/>
      <c r="E287" s="175" t="s">
        <v>412</v>
      </c>
      <c r="F287" s="128" t="s">
        <v>168</v>
      </c>
      <c r="G287" s="110">
        <v>600000</v>
      </c>
      <c r="H287" s="100">
        <v>43609</v>
      </c>
      <c r="I287" s="100">
        <v>43905</v>
      </c>
      <c r="J287" s="123">
        <v>1</v>
      </c>
      <c r="K287" s="124">
        <v>593724.12</v>
      </c>
      <c r="L287" s="125"/>
      <c r="M287" s="175"/>
    </row>
    <row r="288" spans="1:18" s="26" customFormat="1" ht="12" customHeight="1" x14ac:dyDescent="0.2">
      <c r="A288" s="15"/>
      <c r="C288" s="77">
        <v>2019</v>
      </c>
      <c r="D288" s="85"/>
      <c r="E288" s="175" t="s">
        <v>702</v>
      </c>
      <c r="F288" s="78" t="s">
        <v>188</v>
      </c>
      <c r="G288" s="110">
        <v>839285.7</v>
      </c>
      <c r="H288" s="88">
        <v>43936</v>
      </c>
      <c r="I288" s="88"/>
      <c r="J288" s="79">
        <v>0.25</v>
      </c>
      <c r="K288" s="89">
        <v>0</v>
      </c>
      <c r="L288" s="80"/>
      <c r="M288" s="175" t="s">
        <v>810</v>
      </c>
      <c r="N288" s="3"/>
      <c r="O288" s="3"/>
      <c r="P288" s="3"/>
      <c r="Q288" s="3"/>
      <c r="R288" s="3"/>
    </row>
    <row r="289" spans="1:18" s="26" customFormat="1" ht="12" customHeight="1" x14ac:dyDescent="0.2">
      <c r="A289" s="15"/>
      <c r="C289" s="77">
        <v>2019</v>
      </c>
      <c r="D289" s="85"/>
      <c r="E289" s="175" t="s">
        <v>703</v>
      </c>
      <c r="F289" s="78" t="s">
        <v>188</v>
      </c>
      <c r="G289" s="110">
        <v>839285.73</v>
      </c>
      <c r="H289" s="88">
        <v>43936</v>
      </c>
      <c r="I289" s="88"/>
      <c r="J289" s="79">
        <v>0.65</v>
      </c>
      <c r="K289" s="89">
        <v>0</v>
      </c>
      <c r="L289" s="80"/>
      <c r="M289" s="175" t="s">
        <v>810</v>
      </c>
      <c r="N289" s="3"/>
      <c r="O289" s="3"/>
      <c r="P289" s="3"/>
      <c r="Q289" s="3"/>
      <c r="R289" s="3"/>
    </row>
    <row r="290" spans="1:18" s="26" customFormat="1" ht="12" customHeight="1" x14ac:dyDescent="0.2">
      <c r="A290" s="15"/>
      <c r="C290" s="77">
        <v>2019</v>
      </c>
      <c r="D290" s="106"/>
      <c r="E290" s="175" t="s">
        <v>16</v>
      </c>
      <c r="F290" s="78" t="s">
        <v>17</v>
      </c>
      <c r="G290" s="110">
        <v>5000000</v>
      </c>
      <c r="H290" s="88"/>
      <c r="I290" s="88"/>
      <c r="J290" s="79"/>
      <c r="K290" s="89"/>
      <c r="L290" s="80"/>
      <c r="M290" s="175"/>
      <c r="N290" s="3"/>
      <c r="O290" s="3"/>
      <c r="P290" s="3"/>
      <c r="Q290" s="3"/>
      <c r="R290" s="3"/>
    </row>
    <row r="291" spans="1:18" s="26" customFormat="1" ht="25.5" customHeight="1" x14ac:dyDescent="0.2">
      <c r="A291" s="15"/>
      <c r="C291" s="77">
        <v>2019</v>
      </c>
      <c r="D291" s="106"/>
      <c r="E291" s="175" t="s">
        <v>18</v>
      </c>
      <c r="F291" s="78" t="s">
        <v>19</v>
      </c>
      <c r="G291" s="110">
        <v>11000000</v>
      </c>
      <c r="H291" s="88"/>
      <c r="I291" s="88"/>
      <c r="J291" s="79"/>
      <c r="K291" s="89">
        <v>0</v>
      </c>
      <c r="L291" s="80"/>
      <c r="M291" s="78"/>
      <c r="N291" s="3"/>
      <c r="O291" s="3"/>
      <c r="P291" s="3"/>
      <c r="Q291" s="3"/>
      <c r="R291" s="3"/>
    </row>
    <row r="292" spans="1:18" s="26" customFormat="1" ht="12" customHeight="1" x14ac:dyDescent="0.2">
      <c r="A292" s="15"/>
      <c r="C292" s="77">
        <v>2019</v>
      </c>
      <c r="D292" s="106"/>
      <c r="E292" s="175" t="s">
        <v>21</v>
      </c>
      <c r="F292" s="78" t="s">
        <v>22</v>
      </c>
      <c r="G292" s="110">
        <v>400000</v>
      </c>
      <c r="H292" s="88">
        <v>43662</v>
      </c>
      <c r="I292" s="88">
        <v>43738</v>
      </c>
      <c r="J292" s="79">
        <v>1</v>
      </c>
      <c r="K292" s="89">
        <v>259580.05</v>
      </c>
      <c r="L292" s="80"/>
      <c r="M292" s="174"/>
      <c r="N292" s="3"/>
      <c r="O292" s="3"/>
      <c r="P292" s="3"/>
      <c r="Q292" s="3"/>
      <c r="R292" s="3"/>
    </row>
    <row r="293" spans="1:18" s="26" customFormat="1" ht="12" customHeight="1" x14ac:dyDescent="0.2">
      <c r="A293" s="15"/>
      <c r="C293" s="77">
        <v>2019</v>
      </c>
      <c r="D293" s="106"/>
      <c r="E293" s="175" t="s">
        <v>23</v>
      </c>
      <c r="F293" s="78" t="s">
        <v>24</v>
      </c>
      <c r="G293" s="110">
        <v>600000</v>
      </c>
      <c r="H293" s="88"/>
      <c r="I293" s="88"/>
      <c r="J293" s="79"/>
      <c r="K293" s="89">
        <v>0</v>
      </c>
      <c r="L293" s="80"/>
      <c r="M293" s="174"/>
      <c r="N293" s="3"/>
      <c r="O293" s="3"/>
      <c r="P293" s="3"/>
      <c r="Q293" s="3"/>
      <c r="R293" s="3"/>
    </row>
    <row r="294" spans="1:18" s="26" customFormat="1" ht="12" customHeight="1" x14ac:dyDescent="0.2">
      <c r="A294" s="15"/>
      <c r="C294" s="77">
        <v>2019</v>
      </c>
      <c r="D294" s="106"/>
      <c r="E294" s="175" t="s">
        <v>26</v>
      </c>
      <c r="F294" s="175" t="s">
        <v>27</v>
      </c>
      <c r="G294" s="110">
        <v>500000</v>
      </c>
      <c r="H294" s="88">
        <v>43601</v>
      </c>
      <c r="I294" s="88">
        <v>43921</v>
      </c>
      <c r="J294" s="79">
        <v>0.9</v>
      </c>
      <c r="K294" s="89">
        <v>253896.03</v>
      </c>
      <c r="L294" s="80"/>
      <c r="M294" s="175" t="s">
        <v>810</v>
      </c>
      <c r="N294" s="3"/>
      <c r="O294" s="3"/>
      <c r="P294" s="3"/>
      <c r="Q294" s="3"/>
      <c r="R294" s="3"/>
    </row>
    <row r="295" spans="1:18" s="26" customFormat="1" ht="12" customHeight="1" x14ac:dyDescent="0.2">
      <c r="A295" s="15"/>
      <c r="C295" s="77">
        <v>2019</v>
      </c>
      <c r="D295" s="106"/>
      <c r="E295" s="175" t="s">
        <v>29</v>
      </c>
      <c r="F295" s="175" t="s">
        <v>27</v>
      </c>
      <c r="G295" s="110">
        <v>500000</v>
      </c>
      <c r="H295" s="88">
        <v>43471</v>
      </c>
      <c r="I295" s="88">
        <v>43921</v>
      </c>
      <c r="J295" s="79">
        <v>0.9</v>
      </c>
      <c r="K295" s="89">
        <v>262890.06</v>
      </c>
      <c r="L295" s="80"/>
      <c r="M295" s="175" t="s">
        <v>810</v>
      </c>
      <c r="N295" s="3"/>
      <c r="O295" s="3"/>
      <c r="P295" s="3"/>
      <c r="Q295" s="3"/>
      <c r="R295" s="3"/>
    </row>
    <row r="296" spans="1:18" s="26" customFormat="1" ht="12" customHeight="1" x14ac:dyDescent="0.2">
      <c r="A296" s="15"/>
      <c r="C296" s="77">
        <v>2019</v>
      </c>
      <c r="D296" s="106"/>
      <c r="E296" s="175" t="s">
        <v>31</v>
      </c>
      <c r="F296" s="175" t="s">
        <v>27</v>
      </c>
      <c r="G296" s="110">
        <v>678571.43</v>
      </c>
      <c r="H296" s="88">
        <v>43471</v>
      </c>
      <c r="I296" s="88">
        <v>43921</v>
      </c>
      <c r="J296" s="79">
        <v>0.9</v>
      </c>
      <c r="K296" s="89">
        <v>256697.91</v>
      </c>
      <c r="L296" s="80"/>
      <c r="M296" s="175" t="s">
        <v>810</v>
      </c>
      <c r="N296" s="3"/>
      <c r="O296" s="3"/>
      <c r="P296" s="3"/>
      <c r="Q296" s="3"/>
      <c r="R296" s="3"/>
    </row>
    <row r="297" spans="1:18" s="26" customFormat="1" ht="12" customHeight="1" x14ac:dyDescent="0.2">
      <c r="A297" s="15"/>
      <c r="C297" s="77">
        <v>2019</v>
      </c>
      <c r="D297" s="106"/>
      <c r="E297" s="175" t="s">
        <v>33</v>
      </c>
      <c r="F297" s="175" t="s">
        <v>34</v>
      </c>
      <c r="G297" s="110">
        <v>278571.43</v>
      </c>
      <c r="H297" s="88">
        <v>43473</v>
      </c>
      <c r="I297" s="88">
        <v>43921</v>
      </c>
      <c r="J297" s="79">
        <v>1</v>
      </c>
      <c r="K297" s="89">
        <v>207991.3</v>
      </c>
      <c r="L297" s="80"/>
      <c r="M297" s="174"/>
      <c r="N297" s="3"/>
      <c r="O297" s="3"/>
      <c r="P297" s="3"/>
      <c r="Q297" s="3"/>
      <c r="R297" s="3"/>
    </row>
    <row r="298" spans="1:18" s="26" customFormat="1" ht="12" customHeight="1" x14ac:dyDescent="0.2">
      <c r="A298" s="15"/>
      <c r="C298" s="77">
        <v>2019</v>
      </c>
      <c r="D298" s="106"/>
      <c r="E298" s="175" t="s">
        <v>36</v>
      </c>
      <c r="F298" s="175" t="s">
        <v>24</v>
      </c>
      <c r="G298" s="110">
        <v>578571.43000000005</v>
      </c>
      <c r="H298" s="88">
        <v>43471</v>
      </c>
      <c r="I298" s="88">
        <v>43921</v>
      </c>
      <c r="J298" s="79">
        <v>0.9</v>
      </c>
      <c r="K298" s="89">
        <v>244174.25</v>
      </c>
      <c r="L298" s="80"/>
      <c r="M298" s="175" t="s">
        <v>810</v>
      </c>
      <c r="N298" s="3"/>
      <c r="O298" s="3"/>
      <c r="P298" s="3"/>
      <c r="Q298" s="3"/>
      <c r="R298" s="3"/>
    </row>
    <row r="299" spans="1:18" s="26" customFormat="1" ht="12" customHeight="1" x14ac:dyDescent="0.25">
      <c r="A299" s="15"/>
      <c r="C299" s="77">
        <v>2019</v>
      </c>
      <c r="D299" s="77"/>
      <c r="E299" s="175" t="s">
        <v>38</v>
      </c>
      <c r="F299" s="175" t="s">
        <v>39</v>
      </c>
      <c r="G299" s="110">
        <v>360000</v>
      </c>
      <c r="H299" s="88">
        <v>43632</v>
      </c>
      <c r="I299" s="88">
        <v>43708</v>
      </c>
      <c r="J299" s="79">
        <v>1</v>
      </c>
      <c r="K299" s="89">
        <v>274686.95</v>
      </c>
      <c r="L299" s="80"/>
      <c r="M299" s="174"/>
      <c r="N299" s="14"/>
      <c r="O299" s="14"/>
      <c r="P299" s="14"/>
      <c r="Q299" s="14"/>
      <c r="R299" s="14"/>
    </row>
    <row r="300" spans="1:18" s="26" customFormat="1" ht="12" customHeight="1" x14ac:dyDescent="0.2">
      <c r="A300" s="15"/>
      <c r="C300" s="77">
        <v>2019</v>
      </c>
      <c r="D300" s="106"/>
      <c r="E300" s="175" t="s">
        <v>41</v>
      </c>
      <c r="F300" s="78" t="s">
        <v>42</v>
      </c>
      <c r="G300" s="110">
        <v>1678571.43</v>
      </c>
      <c r="H300" s="88">
        <v>43646</v>
      </c>
      <c r="I300" s="88">
        <v>43951</v>
      </c>
      <c r="J300" s="79">
        <v>0.42570000000000002</v>
      </c>
      <c r="K300" s="89">
        <v>860544.88</v>
      </c>
      <c r="L300" s="80"/>
      <c r="M300" s="175" t="s">
        <v>810</v>
      </c>
      <c r="N300" s="3"/>
      <c r="O300" s="3"/>
      <c r="P300" s="3"/>
      <c r="Q300" s="3"/>
      <c r="R300" s="3"/>
    </row>
    <row r="301" spans="1:18" s="26" customFormat="1" ht="12" customHeight="1" x14ac:dyDescent="0.2">
      <c r="A301" s="15"/>
      <c r="C301" s="77">
        <v>2019</v>
      </c>
      <c r="D301" s="106"/>
      <c r="E301" s="175" t="s">
        <v>716</v>
      </c>
      <c r="F301" s="78" t="s">
        <v>44</v>
      </c>
      <c r="G301" s="110">
        <v>1678571.43</v>
      </c>
      <c r="H301" s="88">
        <v>43646</v>
      </c>
      <c r="I301" s="88">
        <v>44012</v>
      </c>
      <c r="J301" s="79">
        <v>0.35</v>
      </c>
      <c r="K301" s="89">
        <v>1046327.52</v>
      </c>
      <c r="L301" s="80"/>
      <c r="M301" s="175" t="s">
        <v>810</v>
      </c>
      <c r="N301" s="3"/>
      <c r="O301" s="3"/>
      <c r="P301" s="3"/>
      <c r="Q301" s="3"/>
      <c r="R301" s="3"/>
    </row>
    <row r="302" spans="1:18" s="26" customFormat="1" ht="12" customHeight="1" x14ac:dyDescent="0.2">
      <c r="A302" s="15"/>
      <c r="C302" s="77">
        <v>2019</v>
      </c>
      <c r="D302" s="106"/>
      <c r="E302" s="175" t="s">
        <v>45</v>
      </c>
      <c r="F302" s="175" t="s">
        <v>24</v>
      </c>
      <c r="G302" s="110">
        <v>1000000</v>
      </c>
      <c r="H302" s="88">
        <v>43738</v>
      </c>
      <c r="I302" s="88">
        <v>44043</v>
      </c>
      <c r="J302" s="79">
        <v>0.5</v>
      </c>
      <c r="K302" s="89">
        <v>169435.96</v>
      </c>
      <c r="L302" s="80"/>
      <c r="M302" s="175" t="s">
        <v>810</v>
      </c>
      <c r="N302" s="3"/>
      <c r="O302" s="3"/>
      <c r="P302" s="3"/>
      <c r="Q302" s="3"/>
      <c r="R302" s="3"/>
    </row>
    <row r="303" spans="1:18" s="226" customFormat="1" ht="12" customHeight="1" x14ac:dyDescent="0.2">
      <c r="A303" s="223"/>
      <c r="C303" s="227">
        <v>2019</v>
      </c>
      <c r="D303" s="228"/>
      <c r="E303" s="214" t="s">
        <v>46</v>
      </c>
      <c r="F303" s="215" t="s">
        <v>47</v>
      </c>
      <c r="G303" s="229">
        <v>1678571.43</v>
      </c>
      <c r="H303" s="217">
        <v>43891</v>
      </c>
      <c r="I303" s="217"/>
      <c r="J303" s="218">
        <v>0.32</v>
      </c>
      <c r="K303" s="230">
        <v>0</v>
      </c>
      <c r="L303" s="220"/>
      <c r="M303" s="214" t="s">
        <v>810</v>
      </c>
      <c r="N303" s="222"/>
      <c r="O303" s="222"/>
      <c r="P303" s="222"/>
      <c r="Q303" s="222"/>
      <c r="R303" s="222"/>
    </row>
    <row r="304" spans="1:18" s="2" customFormat="1" ht="12" customHeight="1" x14ac:dyDescent="0.2">
      <c r="A304" s="1"/>
      <c r="B304" s="23"/>
      <c r="C304" s="129"/>
      <c r="D304" s="130"/>
      <c r="E304" s="173" t="s">
        <v>807</v>
      </c>
      <c r="F304" s="171"/>
      <c r="G304" s="131">
        <f>SUM(G83:G303)</f>
        <v>149176032.22000012</v>
      </c>
      <c r="H304" s="132"/>
      <c r="I304" s="132"/>
      <c r="J304" s="133"/>
      <c r="K304" s="131">
        <f>SUM(K83:K303)</f>
        <v>77483869.379999965</v>
      </c>
      <c r="L304" s="134"/>
      <c r="M304" s="173"/>
    </row>
    <row r="305" spans="1:16" ht="18.75" customHeight="1" x14ac:dyDescent="0.2">
      <c r="C305" s="40"/>
      <c r="D305" s="81"/>
      <c r="E305" s="66"/>
      <c r="F305" s="78"/>
      <c r="G305" s="86"/>
      <c r="H305" s="88"/>
      <c r="I305" s="88"/>
      <c r="J305" s="79"/>
      <c r="K305" s="79"/>
      <c r="L305" s="80"/>
    </row>
    <row r="306" spans="1:16" ht="12" customHeight="1" x14ac:dyDescent="0.2">
      <c r="C306" s="40"/>
      <c r="D306" s="85" t="s">
        <v>49</v>
      </c>
      <c r="E306" s="58"/>
      <c r="F306" s="78"/>
      <c r="G306" s="86"/>
      <c r="H306" s="88"/>
      <c r="I306" s="88"/>
      <c r="J306" s="79"/>
      <c r="K306" s="79"/>
      <c r="L306" s="80"/>
    </row>
    <row r="307" spans="1:16" s="14" customFormat="1" ht="22.5" x14ac:dyDescent="0.25">
      <c r="A307" s="15">
        <v>64</v>
      </c>
      <c r="B307" s="14" t="s">
        <v>413</v>
      </c>
      <c r="C307" s="40">
        <v>2011</v>
      </c>
      <c r="D307" s="80"/>
      <c r="E307" s="58" t="s">
        <v>414</v>
      </c>
      <c r="F307" s="175" t="s">
        <v>224</v>
      </c>
      <c r="G307" s="87">
        <v>700000</v>
      </c>
      <c r="H307" s="88">
        <v>40725</v>
      </c>
      <c r="I307" s="88">
        <v>44196</v>
      </c>
      <c r="J307" s="79">
        <v>0.37</v>
      </c>
      <c r="K307" s="89">
        <v>546410.34</v>
      </c>
      <c r="L307" s="80"/>
      <c r="M307" s="175" t="s">
        <v>698</v>
      </c>
    </row>
    <row r="308" spans="1:16" s="14" customFormat="1" ht="12" x14ac:dyDescent="0.25">
      <c r="A308" s="15">
        <v>65</v>
      </c>
      <c r="B308" s="30" t="s">
        <v>415</v>
      </c>
      <c r="C308" s="40">
        <v>2012</v>
      </c>
      <c r="D308" s="80"/>
      <c r="E308" s="175" t="s">
        <v>416</v>
      </c>
      <c r="F308" s="175" t="s">
        <v>90</v>
      </c>
      <c r="G308" s="87">
        <v>10000000</v>
      </c>
      <c r="H308" s="88">
        <v>42629</v>
      </c>
      <c r="I308" s="88">
        <v>43190</v>
      </c>
      <c r="J308" s="79">
        <v>1</v>
      </c>
      <c r="K308" s="89">
        <v>7818835.46</v>
      </c>
      <c r="L308" s="80"/>
      <c r="M308" s="174"/>
    </row>
    <row r="309" spans="1:16" ht="12" x14ac:dyDescent="0.2">
      <c r="A309" s="5">
        <v>72</v>
      </c>
      <c r="B309" s="33">
        <v>0</v>
      </c>
      <c r="C309" s="40">
        <v>2013</v>
      </c>
      <c r="D309" s="81"/>
      <c r="E309" s="58" t="s">
        <v>417</v>
      </c>
      <c r="F309" s="175" t="s">
        <v>114</v>
      </c>
      <c r="G309" s="97">
        <v>150000</v>
      </c>
      <c r="H309" s="98"/>
      <c r="I309" s="98"/>
      <c r="J309" s="79"/>
      <c r="K309" s="89">
        <v>0</v>
      </c>
      <c r="L309" s="80"/>
      <c r="M309" s="174"/>
    </row>
    <row r="310" spans="1:16" ht="12" x14ac:dyDescent="0.2">
      <c r="A310" s="5">
        <v>73</v>
      </c>
      <c r="B310" s="30" t="s">
        <v>418</v>
      </c>
      <c r="C310" s="40">
        <v>2014</v>
      </c>
      <c r="D310" s="81"/>
      <c r="E310" s="72" t="s">
        <v>419</v>
      </c>
      <c r="F310" s="103" t="s">
        <v>22</v>
      </c>
      <c r="G310" s="97">
        <v>1000000</v>
      </c>
      <c r="H310" s="98">
        <v>41867</v>
      </c>
      <c r="I310" s="98">
        <v>41942</v>
      </c>
      <c r="J310" s="79">
        <v>1</v>
      </c>
      <c r="K310" s="89">
        <v>936750.81</v>
      </c>
      <c r="L310" s="135"/>
    </row>
    <row r="311" spans="1:16" ht="22.5" x14ac:dyDescent="0.2">
      <c r="A311" s="5">
        <v>76</v>
      </c>
      <c r="B311" s="32" t="s">
        <v>423</v>
      </c>
      <c r="C311" s="40">
        <v>2014</v>
      </c>
      <c r="D311" s="81"/>
      <c r="E311" s="72" t="s">
        <v>424</v>
      </c>
      <c r="F311" s="103" t="s">
        <v>425</v>
      </c>
      <c r="G311" s="97">
        <v>10000000</v>
      </c>
      <c r="H311" s="98">
        <v>41801</v>
      </c>
      <c r="I311" s="98">
        <v>44196</v>
      </c>
      <c r="J311" s="79">
        <v>0.22</v>
      </c>
      <c r="K311" s="89">
        <f>10000000-7757237</f>
        <v>2242763</v>
      </c>
      <c r="L311" s="135"/>
      <c r="M311" s="175" t="s">
        <v>811</v>
      </c>
      <c r="N311" s="11"/>
      <c r="O311" s="9"/>
    </row>
    <row r="312" spans="1:16" s="14" customFormat="1" ht="22.5" x14ac:dyDescent="0.25">
      <c r="A312" s="15">
        <v>78</v>
      </c>
      <c r="B312" s="14" t="s">
        <v>426</v>
      </c>
      <c r="C312" s="40">
        <v>2014</v>
      </c>
      <c r="D312" s="80"/>
      <c r="E312" s="103" t="s">
        <v>427</v>
      </c>
      <c r="F312" s="82" t="s">
        <v>146</v>
      </c>
      <c r="G312" s="135">
        <v>500000</v>
      </c>
      <c r="H312" s="98">
        <v>42445</v>
      </c>
      <c r="I312" s="98">
        <v>43922</v>
      </c>
      <c r="J312" s="79">
        <v>0.9</v>
      </c>
      <c r="K312" s="89">
        <v>356658.46</v>
      </c>
      <c r="L312" s="135"/>
      <c r="M312" s="174" t="s">
        <v>812</v>
      </c>
    </row>
    <row r="313" spans="1:16" ht="12" x14ac:dyDescent="0.2">
      <c r="A313" s="5">
        <v>80</v>
      </c>
      <c r="B313" s="30" t="s">
        <v>428</v>
      </c>
      <c r="C313" s="40">
        <v>2014</v>
      </c>
      <c r="D313" s="81"/>
      <c r="E313" s="72" t="s">
        <v>429</v>
      </c>
      <c r="F313" s="103"/>
      <c r="G313" s="97">
        <f>12800+200000</f>
        <v>212800</v>
      </c>
      <c r="H313" s="98">
        <v>42156</v>
      </c>
      <c r="I313" s="98">
        <v>42551</v>
      </c>
      <c r="J313" s="79">
        <v>1</v>
      </c>
      <c r="K313" s="89">
        <v>182582.35</v>
      </c>
      <c r="L313" s="135"/>
    </row>
    <row r="314" spans="1:16" ht="12" x14ac:dyDescent="0.2">
      <c r="A314" s="5">
        <v>74</v>
      </c>
      <c r="B314" s="30" t="s">
        <v>420</v>
      </c>
      <c r="C314" s="40">
        <v>2015</v>
      </c>
      <c r="D314" s="81"/>
      <c r="E314" s="72" t="s">
        <v>421</v>
      </c>
      <c r="F314" s="103" t="s">
        <v>93</v>
      </c>
      <c r="G314" s="97">
        <f>8000000+483700</f>
        <v>8483700</v>
      </c>
      <c r="H314" s="98">
        <v>42191</v>
      </c>
      <c r="I314" s="98" t="s">
        <v>422</v>
      </c>
      <c r="J314" s="79">
        <v>1</v>
      </c>
      <c r="K314" s="89">
        <v>7893686.9800000004</v>
      </c>
      <c r="L314" s="135"/>
      <c r="M314" s="235"/>
    </row>
    <row r="315" spans="1:16" ht="12" x14ac:dyDescent="0.2">
      <c r="A315" s="5">
        <v>86</v>
      </c>
      <c r="B315" s="32" t="s">
        <v>315</v>
      </c>
      <c r="C315" s="40">
        <v>2015</v>
      </c>
      <c r="D315" s="81"/>
      <c r="E315" s="72" t="s">
        <v>430</v>
      </c>
      <c r="F315" s="82"/>
      <c r="G315" s="135">
        <v>3476406.99</v>
      </c>
      <c r="H315" s="98"/>
      <c r="I315" s="98"/>
      <c r="J315" s="79"/>
      <c r="K315" s="135">
        <v>0</v>
      </c>
      <c r="L315" s="135"/>
      <c r="O315" s="11"/>
    </row>
    <row r="316" spans="1:16" ht="22.5" x14ac:dyDescent="0.2">
      <c r="A316" s="5">
        <v>88</v>
      </c>
      <c r="B316" s="30" t="s">
        <v>431</v>
      </c>
      <c r="C316" s="40">
        <v>2015</v>
      </c>
      <c r="D316" s="81"/>
      <c r="E316" s="58" t="s">
        <v>432</v>
      </c>
      <c r="F316" s="175" t="s">
        <v>22</v>
      </c>
      <c r="G316" s="136">
        <v>500000</v>
      </c>
      <c r="H316" s="94">
        <v>42156</v>
      </c>
      <c r="I316" s="100">
        <v>42185</v>
      </c>
      <c r="J316" s="79">
        <v>1</v>
      </c>
      <c r="K316" s="89">
        <v>457677.34</v>
      </c>
      <c r="L316" s="80"/>
    </row>
    <row r="317" spans="1:16" s="16" customFormat="1" ht="12" x14ac:dyDescent="0.25">
      <c r="A317" s="15">
        <v>89</v>
      </c>
      <c r="B317" s="30" t="s">
        <v>433</v>
      </c>
      <c r="C317" s="40">
        <v>2015</v>
      </c>
      <c r="D317" s="80"/>
      <c r="E317" s="99" t="s">
        <v>434</v>
      </c>
      <c r="F317" s="175" t="s">
        <v>22</v>
      </c>
      <c r="G317" s="137">
        <v>3000000</v>
      </c>
      <c r="H317" s="138">
        <v>42445</v>
      </c>
      <c r="I317" s="139">
        <v>43281</v>
      </c>
      <c r="J317" s="68">
        <v>1</v>
      </c>
      <c r="K317" s="92">
        <v>1148517.8799999999</v>
      </c>
      <c r="L317" s="58"/>
      <c r="M317" s="174"/>
    </row>
    <row r="318" spans="1:16" ht="12" x14ac:dyDescent="0.2">
      <c r="A318" s="5">
        <v>91</v>
      </c>
      <c r="B318" s="30" t="s">
        <v>435</v>
      </c>
      <c r="C318" s="40">
        <v>2015</v>
      </c>
      <c r="D318" s="81"/>
      <c r="E318" s="99" t="s">
        <v>436</v>
      </c>
      <c r="F318" s="175" t="s">
        <v>22</v>
      </c>
      <c r="G318" s="97">
        <f>53659.56+2000000</f>
        <v>2053659.56</v>
      </c>
      <c r="H318" s="94">
        <v>42095</v>
      </c>
      <c r="I318" s="100">
        <v>42444</v>
      </c>
      <c r="J318" s="79">
        <v>1</v>
      </c>
      <c r="K318" s="89">
        <v>1967337.73</v>
      </c>
      <c r="L318" s="80"/>
    </row>
    <row r="319" spans="1:16" s="14" customFormat="1" ht="22.5" x14ac:dyDescent="0.2">
      <c r="A319" s="15">
        <v>92</v>
      </c>
      <c r="B319" s="30" t="s">
        <v>437</v>
      </c>
      <c r="C319" s="40">
        <v>2015</v>
      </c>
      <c r="D319" s="80"/>
      <c r="E319" s="72" t="s">
        <v>438</v>
      </c>
      <c r="F319" s="175" t="s">
        <v>439</v>
      </c>
      <c r="G319" s="97">
        <v>500000</v>
      </c>
      <c r="H319" s="94">
        <v>42445</v>
      </c>
      <c r="I319" s="100">
        <v>43876</v>
      </c>
      <c r="J319" s="79">
        <v>0.99</v>
      </c>
      <c r="K319" s="89">
        <v>444447.41</v>
      </c>
      <c r="L319" s="80"/>
      <c r="M319" s="174" t="s">
        <v>810</v>
      </c>
      <c r="P319" s="3"/>
    </row>
    <row r="320" spans="1:16" ht="12" x14ac:dyDescent="0.2">
      <c r="A320" s="5">
        <v>93</v>
      </c>
      <c r="B320" s="30" t="s">
        <v>440</v>
      </c>
      <c r="C320" s="40">
        <v>2015</v>
      </c>
      <c r="D320" s="81"/>
      <c r="E320" s="72" t="s">
        <v>441</v>
      </c>
      <c r="F320" s="175" t="s">
        <v>442</v>
      </c>
      <c r="G320" s="97">
        <v>100000</v>
      </c>
      <c r="H320" s="94">
        <v>42278</v>
      </c>
      <c r="I320" s="100">
        <v>42444</v>
      </c>
      <c r="J320" s="79">
        <v>1</v>
      </c>
      <c r="K320" s="89">
        <v>56654.12</v>
      </c>
      <c r="L320" s="80"/>
      <c r="M320" s="174"/>
    </row>
    <row r="321" spans="1:13" ht="12" x14ac:dyDescent="0.2">
      <c r="A321" s="5">
        <v>94</v>
      </c>
      <c r="B321" s="30" t="s">
        <v>443</v>
      </c>
      <c r="C321" s="40">
        <v>2015</v>
      </c>
      <c r="D321" s="81"/>
      <c r="E321" s="72" t="s">
        <v>444</v>
      </c>
      <c r="F321" s="175" t="s">
        <v>22</v>
      </c>
      <c r="G321" s="97">
        <f>2000000+14400</f>
        <v>2014400</v>
      </c>
      <c r="H321" s="94">
        <v>42263</v>
      </c>
      <c r="I321" s="100">
        <v>42825</v>
      </c>
      <c r="J321" s="79">
        <v>1</v>
      </c>
      <c r="K321" s="89">
        <v>2082334.61</v>
      </c>
      <c r="L321" s="87"/>
    </row>
    <row r="322" spans="1:13" s="196" customFormat="1" ht="12" x14ac:dyDescent="0.2">
      <c r="A322" s="184"/>
      <c r="B322" s="185"/>
      <c r="C322" s="186">
        <v>2015</v>
      </c>
      <c r="D322" s="187"/>
      <c r="E322" s="188" t="s">
        <v>839</v>
      </c>
      <c r="F322" s="189" t="s">
        <v>22</v>
      </c>
      <c r="G322" s="190">
        <v>1800000</v>
      </c>
      <c r="H322" s="191">
        <v>41960</v>
      </c>
      <c r="I322" s="192">
        <v>42035</v>
      </c>
      <c r="J322" s="193"/>
      <c r="K322" s="194">
        <v>1714645.62</v>
      </c>
      <c r="L322" s="195"/>
      <c r="M322" s="189"/>
    </row>
    <row r="323" spans="1:13" s="196" customFormat="1" ht="12" x14ac:dyDescent="0.2">
      <c r="A323" s="184"/>
      <c r="B323" s="185"/>
      <c r="C323" s="186">
        <v>2015</v>
      </c>
      <c r="D323" s="187"/>
      <c r="E323" s="188" t="s">
        <v>840</v>
      </c>
      <c r="F323" s="189" t="s">
        <v>22</v>
      </c>
      <c r="G323" s="190">
        <v>1000000</v>
      </c>
      <c r="H323" s="191">
        <v>40969</v>
      </c>
      <c r="I323" s="192">
        <v>40966</v>
      </c>
      <c r="J323" s="193"/>
      <c r="K323" s="194">
        <v>170148.88</v>
      </c>
      <c r="L323" s="195"/>
      <c r="M323" s="189"/>
    </row>
    <row r="324" spans="1:13" ht="12" x14ac:dyDescent="0.2">
      <c r="A324" s="5">
        <v>122</v>
      </c>
      <c r="B324" s="30" t="s">
        <v>445</v>
      </c>
      <c r="C324" s="77">
        <v>2016</v>
      </c>
      <c r="D324" s="106"/>
      <c r="E324" s="72" t="s">
        <v>446</v>
      </c>
      <c r="F324" s="82" t="s">
        <v>391</v>
      </c>
      <c r="G324" s="97">
        <v>400000</v>
      </c>
      <c r="H324" s="98">
        <v>42887</v>
      </c>
      <c r="I324" s="98">
        <v>43281</v>
      </c>
      <c r="J324" s="79">
        <v>1</v>
      </c>
      <c r="K324" s="89">
        <v>348687.17</v>
      </c>
      <c r="L324" s="97"/>
    </row>
    <row r="325" spans="1:13" ht="12" x14ac:dyDescent="0.2">
      <c r="A325" s="5">
        <v>141</v>
      </c>
      <c r="B325" s="32" t="s">
        <v>447</v>
      </c>
      <c r="C325" s="77">
        <v>2016</v>
      </c>
      <c r="D325" s="106"/>
      <c r="E325" s="72" t="s">
        <v>800</v>
      </c>
      <c r="F325" s="82" t="s">
        <v>178</v>
      </c>
      <c r="G325" s="97">
        <v>150000</v>
      </c>
      <c r="H325" s="98">
        <v>43085</v>
      </c>
      <c r="I325" s="98">
        <v>43251</v>
      </c>
      <c r="J325" s="79">
        <v>1</v>
      </c>
      <c r="K325" s="89">
        <f>132640.67+4570</f>
        <v>137210.67000000001</v>
      </c>
      <c r="L325" s="97"/>
    </row>
    <row r="326" spans="1:13" ht="12" x14ac:dyDescent="0.2">
      <c r="A326" s="5">
        <v>142</v>
      </c>
      <c r="B326" s="32">
        <v>0</v>
      </c>
      <c r="C326" s="77">
        <v>2016</v>
      </c>
      <c r="D326" s="106"/>
      <c r="E326" s="72" t="s">
        <v>804</v>
      </c>
      <c r="F326" s="82"/>
      <c r="G326" s="97">
        <v>900000</v>
      </c>
      <c r="H326" s="98"/>
      <c r="I326" s="98"/>
      <c r="J326" s="79"/>
      <c r="K326" s="89">
        <v>0</v>
      </c>
      <c r="L326" s="97"/>
    </row>
    <row r="327" spans="1:13" s="14" customFormat="1" ht="12" x14ac:dyDescent="0.25">
      <c r="A327" s="15">
        <v>144</v>
      </c>
      <c r="B327" s="32" t="s">
        <v>448</v>
      </c>
      <c r="C327" s="77">
        <v>2016</v>
      </c>
      <c r="D327" s="77"/>
      <c r="E327" s="72" t="s">
        <v>803</v>
      </c>
      <c r="F327" s="82" t="s">
        <v>52</v>
      </c>
      <c r="G327" s="97">
        <v>8000000</v>
      </c>
      <c r="H327" s="98">
        <v>42852</v>
      </c>
      <c r="I327" s="100">
        <v>43876</v>
      </c>
      <c r="J327" s="79">
        <v>1</v>
      </c>
      <c r="K327" s="89">
        <v>7449981.6299999999</v>
      </c>
      <c r="L327" s="97"/>
      <c r="M327" s="174"/>
    </row>
    <row r="328" spans="1:13" ht="12" x14ac:dyDescent="0.2">
      <c r="A328" s="5">
        <v>145</v>
      </c>
      <c r="B328" s="30" t="s">
        <v>449</v>
      </c>
      <c r="C328" s="77">
        <v>2016</v>
      </c>
      <c r="D328" s="106"/>
      <c r="E328" s="175" t="s">
        <v>450</v>
      </c>
      <c r="F328" s="82"/>
      <c r="G328" s="97">
        <v>2000000</v>
      </c>
      <c r="H328" s="98"/>
      <c r="I328" s="98"/>
      <c r="J328" s="79"/>
      <c r="K328" s="140">
        <v>1650821.2</v>
      </c>
      <c r="L328" s="97"/>
      <c r="M328" s="174"/>
    </row>
    <row r="329" spans="1:13" s="196" customFormat="1" ht="12" x14ac:dyDescent="0.2">
      <c r="A329" s="184"/>
      <c r="B329" s="185"/>
      <c r="C329" s="197">
        <v>2016</v>
      </c>
      <c r="D329" s="198"/>
      <c r="E329" s="189" t="s">
        <v>841</v>
      </c>
      <c r="F329" s="199"/>
      <c r="G329" s="190">
        <v>400000</v>
      </c>
      <c r="H329" s="200"/>
      <c r="I329" s="200"/>
      <c r="J329" s="193"/>
      <c r="K329" s="201"/>
      <c r="L329" s="190"/>
      <c r="M329" s="202"/>
    </row>
    <row r="330" spans="1:13" ht="12" x14ac:dyDescent="0.2">
      <c r="A330" s="5">
        <v>147</v>
      </c>
      <c r="B330" s="14" t="s">
        <v>451</v>
      </c>
      <c r="C330" s="77">
        <v>2016</v>
      </c>
      <c r="D330" s="106"/>
      <c r="E330" s="103" t="s">
        <v>802</v>
      </c>
      <c r="F330" s="82"/>
      <c r="G330" s="97">
        <v>5000000</v>
      </c>
      <c r="H330" s="98">
        <v>43136</v>
      </c>
      <c r="I330" s="98">
        <v>43404</v>
      </c>
      <c r="J330" s="79">
        <v>1</v>
      </c>
      <c r="K330" s="89">
        <v>4994489.13</v>
      </c>
      <c r="L330" s="97"/>
      <c r="M330" s="141"/>
    </row>
    <row r="331" spans="1:13" ht="12" x14ac:dyDescent="0.2">
      <c r="A331" s="5">
        <v>149</v>
      </c>
      <c r="B331" s="32" t="s">
        <v>423</v>
      </c>
      <c r="C331" s="77">
        <v>2016</v>
      </c>
      <c r="D331" s="106"/>
      <c r="E331" s="58" t="s">
        <v>452</v>
      </c>
      <c r="F331" s="82"/>
      <c r="G331" s="97">
        <v>8800000</v>
      </c>
      <c r="H331" s="98">
        <v>43102</v>
      </c>
      <c r="I331" s="98">
        <v>43465</v>
      </c>
      <c r="J331" s="79">
        <v>1</v>
      </c>
      <c r="K331" s="89">
        <v>8400000</v>
      </c>
      <c r="L331" s="97"/>
      <c r="M331" s="174"/>
    </row>
    <row r="332" spans="1:13" ht="12" x14ac:dyDescent="0.2">
      <c r="B332" s="32"/>
      <c r="C332" s="77">
        <v>2016</v>
      </c>
      <c r="D332" s="106"/>
      <c r="E332" s="163" t="s">
        <v>801</v>
      </c>
      <c r="F332" s="82"/>
      <c r="G332" s="97">
        <v>250000</v>
      </c>
      <c r="H332" s="98"/>
      <c r="I332" s="98"/>
      <c r="J332" s="79"/>
      <c r="K332" s="89">
        <v>0</v>
      </c>
      <c r="L332" s="97"/>
      <c r="M332" s="174"/>
    </row>
    <row r="333" spans="1:13" ht="22.5" x14ac:dyDescent="0.2">
      <c r="A333" s="5">
        <v>155</v>
      </c>
      <c r="B333" s="30" t="s">
        <v>453</v>
      </c>
      <c r="C333" s="77">
        <v>2016</v>
      </c>
      <c r="D333" s="106"/>
      <c r="E333" s="142" t="s">
        <v>454</v>
      </c>
      <c r="F333" s="82" t="s">
        <v>22</v>
      </c>
      <c r="G333" s="136">
        <v>500000</v>
      </c>
      <c r="H333" s="143">
        <v>42795</v>
      </c>
      <c r="I333" s="143">
        <v>42947</v>
      </c>
      <c r="J333" s="79">
        <v>1</v>
      </c>
      <c r="K333" s="89">
        <v>470136.11</v>
      </c>
      <c r="L333" s="136"/>
      <c r="M333" s="174"/>
    </row>
    <row r="334" spans="1:13" ht="12" x14ac:dyDescent="0.2">
      <c r="A334" s="5">
        <v>156</v>
      </c>
      <c r="B334" s="30" t="s">
        <v>455</v>
      </c>
      <c r="C334" s="77">
        <v>2016</v>
      </c>
      <c r="D334" s="106"/>
      <c r="E334" s="142" t="s">
        <v>456</v>
      </c>
      <c r="F334" s="82" t="s">
        <v>22</v>
      </c>
      <c r="G334" s="97">
        <v>500000</v>
      </c>
      <c r="H334" s="98">
        <v>42782</v>
      </c>
      <c r="I334" s="98">
        <v>42916</v>
      </c>
      <c r="J334" s="79">
        <v>1</v>
      </c>
      <c r="K334" s="89">
        <v>472475.09</v>
      </c>
      <c r="L334" s="97"/>
      <c r="M334" s="174"/>
    </row>
    <row r="335" spans="1:13" ht="22.5" x14ac:dyDescent="0.2">
      <c r="A335" s="5">
        <v>157</v>
      </c>
      <c r="B335" s="30" t="s">
        <v>457</v>
      </c>
      <c r="C335" s="77">
        <v>2016</v>
      </c>
      <c r="D335" s="106"/>
      <c r="E335" s="142" t="s">
        <v>458</v>
      </c>
      <c r="F335" s="82" t="s">
        <v>22</v>
      </c>
      <c r="G335" s="97">
        <v>500000</v>
      </c>
      <c r="H335" s="98">
        <v>42856</v>
      </c>
      <c r="I335" s="98">
        <v>43039</v>
      </c>
      <c r="J335" s="79">
        <v>1</v>
      </c>
      <c r="K335" s="89">
        <v>463375.74</v>
      </c>
      <c r="L335" s="97"/>
      <c r="M335" s="174"/>
    </row>
    <row r="336" spans="1:13" ht="22.5" x14ac:dyDescent="0.2">
      <c r="A336" s="5">
        <v>158</v>
      </c>
      <c r="B336" s="30" t="s">
        <v>459</v>
      </c>
      <c r="C336" s="77">
        <v>2016</v>
      </c>
      <c r="D336" s="106"/>
      <c r="E336" s="142" t="s">
        <v>460</v>
      </c>
      <c r="F336" s="82" t="s">
        <v>22</v>
      </c>
      <c r="G336" s="97">
        <v>500000</v>
      </c>
      <c r="H336" s="98">
        <v>42856</v>
      </c>
      <c r="I336" s="98">
        <v>43039</v>
      </c>
      <c r="J336" s="79">
        <v>1</v>
      </c>
      <c r="K336" s="89">
        <v>463537.29</v>
      </c>
      <c r="L336" s="97"/>
      <c r="M336" s="174"/>
    </row>
    <row r="337" spans="1:13" ht="22.5" x14ac:dyDescent="0.2">
      <c r="A337" s="5">
        <v>161</v>
      </c>
      <c r="B337" s="30" t="s">
        <v>461</v>
      </c>
      <c r="C337" s="77">
        <v>2016</v>
      </c>
      <c r="D337" s="106"/>
      <c r="E337" s="72" t="s">
        <v>462</v>
      </c>
      <c r="F337" s="82" t="s">
        <v>106</v>
      </c>
      <c r="G337" s="97">
        <v>1000000</v>
      </c>
      <c r="H337" s="98">
        <v>42736</v>
      </c>
      <c r="I337" s="98">
        <v>43039</v>
      </c>
      <c r="J337" s="79">
        <v>1</v>
      </c>
      <c r="K337" s="89">
        <v>922836.09</v>
      </c>
      <c r="L337" s="97"/>
      <c r="M337" s="174"/>
    </row>
    <row r="338" spans="1:13" ht="22.5" x14ac:dyDescent="0.2">
      <c r="A338" s="5">
        <v>162</v>
      </c>
      <c r="B338" s="30" t="s">
        <v>463</v>
      </c>
      <c r="C338" s="77">
        <v>2016</v>
      </c>
      <c r="D338" s="106"/>
      <c r="E338" s="72" t="s">
        <v>464</v>
      </c>
      <c r="F338" s="82" t="s">
        <v>39</v>
      </c>
      <c r="G338" s="97">
        <v>1000000</v>
      </c>
      <c r="H338" s="98">
        <v>42856</v>
      </c>
      <c r="I338" s="98">
        <v>43023</v>
      </c>
      <c r="J338" s="79">
        <v>1</v>
      </c>
      <c r="K338" s="89">
        <v>947426.51</v>
      </c>
      <c r="L338" s="97"/>
      <c r="M338" s="174"/>
    </row>
    <row r="339" spans="1:13" ht="12" x14ac:dyDescent="0.2">
      <c r="A339" s="5">
        <v>163</v>
      </c>
      <c r="B339" s="30" t="s">
        <v>465</v>
      </c>
      <c r="C339" s="77">
        <v>2016</v>
      </c>
      <c r="D339" s="106"/>
      <c r="E339" s="72" t="s">
        <v>466</v>
      </c>
      <c r="F339" s="82" t="s">
        <v>224</v>
      </c>
      <c r="G339" s="97">
        <v>2000000</v>
      </c>
      <c r="H339" s="98">
        <v>42948</v>
      </c>
      <c r="I339" s="98">
        <v>43281</v>
      </c>
      <c r="J339" s="79">
        <v>1</v>
      </c>
      <c r="K339" s="89">
        <v>1716619.15</v>
      </c>
      <c r="L339" s="97"/>
    </row>
    <row r="340" spans="1:13" ht="12" x14ac:dyDescent="0.2">
      <c r="A340" s="5">
        <v>165</v>
      </c>
      <c r="B340" s="30" t="s">
        <v>467</v>
      </c>
      <c r="C340" s="77">
        <v>2016</v>
      </c>
      <c r="D340" s="106"/>
      <c r="E340" s="72" t="s">
        <v>468</v>
      </c>
      <c r="F340" s="82" t="s">
        <v>469</v>
      </c>
      <c r="G340" s="97">
        <v>8000000</v>
      </c>
      <c r="H340" s="98">
        <v>42887</v>
      </c>
      <c r="I340" s="98">
        <v>43465</v>
      </c>
      <c r="J340" s="79">
        <v>1</v>
      </c>
      <c r="K340" s="101">
        <v>5854241.79</v>
      </c>
      <c r="L340" s="97"/>
      <c r="M340" s="174"/>
    </row>
    <row r="341" spans="1:13" ht="12" x14ac:dyDescent="0.2">
      <c r="A341" s="5">
        <v>166</v>
      </c>
      <c r="B341" s="14" t="s">
        <v>470</v>
      </c>
      <c r="C341" s="77">
        <v>2016</v>
      </c>
      <c r="D341" s="106"/>
      <c r="E341" s="72" t="s">
        <v>471</v>
      </c>
      <c r="F341" s="82" t="s">
        <v>227</v>
      </c>
      <c r="G341" s="97">
        <v>500000</v>
      </c>
      <c r="H341" s="98">
        <v>43236</v>
      </c>
      <c r="I341" s="98">
        <v>43465</v>
      </c>
      <c r="J341" s="79">
        <v>1</v>
      </c>
      <c r="K341" s="89">
        <v>296371.20000000001</v>
      </c>
      <c r="L341" s="97"/>
    </row>
    <row r="342" spans="1:13" s="14" customFormat="1" ht="22.5" x14ac:dyDescent="0.25">
      <c r="A342" s="15">
        <v>167</v>
      </c>
      <c r="B342" s="30" t="s">
        <v>472</v>
      </c>
      <c r="C342" s="77">
        <v>2016</v>
      </c>
      <c r="D342" s="77"/>
      <c r="E342" s="72" t="s">
        <v>473</v>
      </c>
      <c r="F342" s="82" t="s">
        <v>391</v>
      </c>
      <c r="G342" s="97">
        <v>500000</v>
      </c>
      <c r="H342" s="98">
        <v>43147</v>
      </c>
      <c r="I342" s="98">
        <v>44012</v>
      </c>
      <c r="J342" s="79">
        <v>0.5</v>
      </c>
      <c r="K342" s="89">
        <v>152009.44</v>
      </c>
      <c r="L342" s="97"/>
      <c r="M342" s="175" t="s">
        <v>823</v>
      </c>
    </row>
    <row r="343" spans="1:13" s="14" customFormat="1" ht="12" x14ac:dyDescent="0.25">
      <c r="A343" s="15">
        <v>168</v>
      </c>
      <c r="B343" s="30" t="s">
        <v>474</v>
      </c>
      <c r="C343" s="77">
        <v>2016</v>
      </c>
      <c r="D343" s="77"/>
      <c r="E343" s="72" t="s">
        <v>475</v>
      </c>
      <c r="F343" s="82" t="s">
        <v>52</v>
      </c>
      <c r="G343" s="97">
        <v>500000</v>
      </c>
      <c r="H343" s="98" t="s">
        <v>710</v>
      </c>
      <c r="I343" s="98">
        <v>44043</v>
      </c>
      <c r="J343" s="79">
        <v>0.15</v>
      </c>
      <c r="K343" s="89">
        <v>82591.460000000006</v>
      </c>
      <c r="L343" s="97"/>
      <c r="M343" s="175" t="s">
        <v>823</v>
      </c>
    </row>
    <row r="344" spans="1:13" s="14" customFormat="1" ht="12" x14ac:dyDescent="0.25">
      <c r="A344" s="15">
        <v>169</v>
      </c>
      <c r="B344" s="30" t="s">
        <v>476</v>
      </c>
      <c r="C344" s="77">
        <v>2016</v>
      </c>
      <c r="D344" s="77"/>
      <c r="E344" s="72" t="s">
        <v>477</v>
      </c>
      <c r="F344" s="82" t="s">
        <v>168</v>
      </c>
      <c r="G344" s="97">
        <v>500000</v>
      </c>
      <c r="H344" s="98">
        <v>42445</v>
      </c>
      <c r="I344" s="98">
        <v>44196</v>
      </c>
      <c r="J344" s="79">
        <v>0.05</v>
      </c>
      <c r="K344" s="89">
        <v>167283.93</v>
      </c>
      <c r="L344" s="97"/>
      <c r="M344" s="175" t="s">
        <v>824</v>
      </c>
    </row>
    <row r="345" spans="1:13" ht="22.5" x14ac:dyDescent="0.2">
      <c r="A345" s="5">
        <v>170</v>
      </c>
      <c r="B345" s="30" t="s">
        <v>478</v>
      </c>
      <c r="C345" s="77">
        <v>2016</v>
      </c>
      <c r="D345" s="106"/>
      <c r="E345" s="72" t="s">
        <v>479</v>
      </c>
      <c r="F345" s="82" t="s">
        <v>171</v>
      </c>
      <c r="G345" s="97">
        <v>500000</v>
      </c>
      <c r="H345" s="98">
        <v>42902</v>
      </c>
      <c r="I345" s="98">
        <v>43131</v>
      </c>
      <c r="J345" s="79">
        <v>1</v>
      </c>
      <c r="K345" s="89">
        <v>408032.04</v>
      </c>
      <c r="L345" s="97"/>
      <c r="M345" s="174"/>
    </row>
    <row r="346" spans="1:13" ht="12" x14ac:dyDescent="0.2">
      <c r="A346" s="5">
        <v>171</v>
      </c>
      <c r="B346" s="30" t="s">
        <v>480</v>
      </c>
      <c r="C346" s="77">
        <v>2016</v>
      </c>
      <c r="D346" s="106"/>
      <c r="E346" s="72" t="s">
        <v>481</v>
      </c>
      <c r="F346" s="82" t="s">
        <v>114</v>
      </c>
      <c r="G346" s="97">
        <v>2000000</v>
      </c>
      <c r="H346" s="98">
        <v>42736</v>
      </c>
      <c r="I346" s="98" t="s">
        <v>482</v>
      </c>
      <c r="J346" s="79">
        <v>1</v>
      </c>
      <c r="K346" s="89">
        <v>1680955.01</v>
      </c>
      <c r="L346" s="97"/>
      <c r="M346" s="174"/>
    </row>
    <row r="347" spans="1:13" s="14" customFormat="1" ht="12" x14ac:dyDescent="0.25">
      <c r="A347" s="15">
        <v>172</v>
      </c>
      <c r="B347" s="30" t="s">
        <v>483</v>
      </c>
      <c r="C347" s="77">
        <v>2016</v>
      </c>
      <c r="D347" s="77"/>
      <c r="E347" s="72" t="s">
        <v>711</v>
      </c>
      <c r="F347" s="82" t="s">
        <v>22</v>
      </c>
      <c r="G347" s="97">
        <v>190000</v>
      </c>
      <c r="H347" s="98">
        <v>43693</v>
      </c>
      <c r="I347" s="98">
        <v>43966</v>
      </c>
      <c r="J347" s="79">
        <v>0.47</v>
      </c>
      <c r="K347" s="107">
        <v>90000</v>
      </c>
      <c r="L347" s="97"/>
      <c r="M347" s="174"/>
    </row>
    <row r="348" spans="1:13" ht="22.5" x14ac:dyDescent="0.2">
      <c r="A348" s="5">
        <v>173</v>
      </c>
      <c r="B348" s="30" t="s">
        <v>484</v>
      </c>
      <c r="C348" s="77">
        <v>2016</v>
      </c>
      <c r="D348" s="106"/>
      <c r="E348" s="72" t="s">
        <v>714</v>
      </c>
      <c r="F348" s="82" t="s">
        <v>485</v>
      </c>
      <c r="G348" s="97">
        <v>220000</v>
      </c>
      <c r="H348" s="98">
        <v>43132</v>
      </c>
      <c r="I348" s="98">
        <v>43281</v>
      </c>
      <c r="J348" s="79">
        <v>1</v>
      </c>
      <c r="K348" s="89">
        <v>221204.91</v>
      </c>
      <c r="L348" s="97"/>
      <c r="M348" s="175" t="s">
        <v>825</v>
      </c>
    </row>
    <row r="349" spans="1:13" ht="12" x14ac:dyDescent="0.2">
      <c r="A349" s="5">
        <v>179</v>
      </c>
      <c r="B349" s="30" t="s">
        <v>486</v>
      </c>
      <c r="C349" s="77">
        <v>2016</v>
      </c>
      <c r="D349" s="106"/>
      <c r="E349" s="72" t="s">
        <v>487</v>
      </c>
      <c r="F349" s="82" t="s">
        <v>171</v>
      </c>
      <c r="G349" s="97">
        <v>500000</v>
      </c>
      <c r="H349" s="98">
        <v>42598</v>
      </c>
      <c r="I349" s="98">
        <v>42735</v>
      </c>
      <c r="J349" s="79">
        <v>1</v>
      </c>
      <c r="K349" s="89">
        <f>2289.2+456166.12</f>
        <v>458455.32</v>
      </c>
      <c r="L349" s="97"/>
      <c r="M349" s="174"/>
    </row>
    <row r="350" spans="1:13" ht="12" x14ac:dyDescent="0.2">
      <c r="A350" s="5">
        <v>180</v>
      </c>
      <c r="B350" s="30" t="s">
        <v>488</v>
      </c>
      <c r="C350" s="77">
        <v>2016</v>
      </c>
      <c r="D350" s="106"/>
      <c r="E350" s="72" t="s">
        <v>489</v>
      </c>
      <c r="F350" s="82" t="s">
        <v>80</v>
      </c>
      <c r="G350" s="97">
        <v>1000000</v>
      </c>
      <c r="H350" s="98">
        <v>42598</v>
      </c>
      <c r="I350" s="98">
        <v>43830</v>
      </c>
      <c r="J350" s="79">
        <v>1</v>
      </c>
      <c r="K350" s="89">
        <v>894843.52</v>
      </c>
      <c r="L350" s="97"/>
    </row>
    <row r="351" spans="1:13" ht="12" x14ac:dyDescent="0.2">
      <c r="A351" s="5">
        <v>184</v>
      </c>
      <c r="B351" s="30" t="s">
        <v>490</v>
      </c>
      <c r="C351" s="77">
        <v>2016</v>
      </c>
      <c r="D351" s="106"/>
      <c r="E351" s="72" t="s">
        <v>491</v>
      </c>
      <c r="F351" s="82" t="s">
        <v>42</v>
      </c>
      <c r="G351" s="97">
        <v>500000</v>
      </c>
      <c r="H351" s="98">
        <v>42810</v>
      </c>
      <c r="I351" s="98">
        <v>42916</v>
      </c>
      <c r="J351" s="79">
        <v>1</v>
      </c>
      <c r="K351" s="89">
        <v>413628.17</v>
      </c>
      <c r="L351" s="97"/>
      <c r="M351" s="174"/>
    </row>
    <row r="352" spans="1:13" ht="12" x14ac:dyDescent="0.2">
      <c r="A352" s="5">
        <v>185</v>
      </c>
      <c r="B352" s="30" t="s">
        <v>492</v>
      </c>
      <c r="C352" s="77">
        <v>2016</v>
      </c>
      <c r="D352" s="106"/>
      <c r="E352" s="72" t="s">
        <v>493</v>
      </c>
      <c r="F352" s="82" t="s">
        <v>178</v>
      </c>
      <c r="G352" s="97">
        <v>500000</v>
      </c>
      <c r="H352" s="98">
        <v>43205</v>
      </c>
      <c r="I352" s="98">
        <v>43555</v>
      </c>
      <c r="J352" s="79">
        <v>1</v>
      </c>
      <c r="K352" s="89">
        <v>261148.49</v>
      </c>
      <c r="L352" s="97"/>
    </row>
    <row r="353" spans="1:13" ht="22.5" x14ac:dyDescent="0.2">
      <c r="A353" s="5">
        <v>186</v>
      </c>
      <c r="B353" s="30" t="s">
        <v>494</v>
      </c>
      <c r="C353" s="77">
        <v>2016</v>
      </c>
      <c r="D353" s="106"/>
      <c r="E353" s="72" t="s">
        <v>495</v>
      </c>
      <c r="F353" s="82" t="s">
        <v>146</v>
      </c>
      <c r="G353" s="97">
        <v>500000</v>
      </c>
      <c r="H353" s="98">
        <v>43116</v>
      </c>
      <c r="I353" s="98">
        <v>43235</v>
      </c>
      <c r="J353" s="79">
        <v>1</v>
      </c>
      <c r="K353" s="89">
        <v>410379.87</v>
      </c>
      <c r="L353" s="97"/>
    </row>
    <row r="354" spans="1:13" s="204" customFormat="1" ht="12" x14ac:dyDescent="0.25">
      <c r="A354" s="203">
        <v>279</v>
      </c>
      <c r="B354" s="204" t="s">
        <v>234</v>
      </c>
      <c r="C354" s="180">
        <v>2017</v>
      </c>
      <c r="D354" s="180"/>
      <c r="E354" s="181" t="s">
        <v>235</v>
      </c>
      <c r="F354" s="205" t="s">
        <v>165</v>
      </c>
      <c r="G354" s="206">
        <v>50000</v>
      </c>
      <c r="H354" s="207"/>
      <c r="I354" s="207"/>
      <c r="J354" s="182"/>
      <c r="K354" s="183">
        <v>0</v>
      </c>
      <c r="L354" s="208"/>
      <c r="M354" s="209"/>
    </row>
    <row r="355" spans="1:13" ht="12" x14ac:dyDescent="0.2">
      <c r="A355" s="5">
        <v>211</v>
      </c>
      <c r="B355" s="33" t="s">
        <v>496</v>
      </c>
      <c r="C355" s="40">
        <v>2017</v>
      </c>
      <c r="D355" s="112"/>
      <c r="E355" s="175" t="s">
        <v>713</v>
      </c>
      <c r="F355" s="78"/>
      <c r="G355" s="110">
        <v>400000</v>
      </c>
      <c r="H355" s="88">
        <v>43800</v>
      </c>
      <c r="I355" s="88">
        <v>44166</v>
      </c>
      <c r="J355" s="79">
        <v>0.01</v>
      </c>
      <c r="K355" s="89">
        <v>3301.01</v>
      </c>
      <c r="L355" s="80"/>
    </row>
    <row r="356" spans="1:13" ht="12" x14ac:dyDescent="0.2">
      <c r="A356" s="5">
        <v>212</v>
      </c>
      <c r="B356" s="14">
        <v>0</v>
      </c>
      <c r="C356" s="40">
        <v>2017</v>
      </c>
      <c r="D356" s="112"/>
      <c r="E356" s="175" t="s">
        <v>712</v>
      </c>
      <c r="F356" s="78"/>
      <c r="G356" s="110">
        <v>300000</v>
      </c>
      <c r="H356" s="88"/>
      <c r="I356" s="88"/>
      <c r="J356" s="79"/>
      <c r="K356" s="89">
        <v>0</v>
      </c>
      <c r="L356" s="80"/>
    </row>
    <row r="357" spans="1:13" ht="12" x14ac:dyDescent="0.2">
      <c r="A357" s="5">
        <v>213</v>
      </c>
      <c r="B357" s="33" t="s">
        <v>497</v>
      </c>
      <c r="C357" s="40">
        <v>2017</v>
      </c>
      <c r="D357" s="112"/>
      <c r="E357" s="175" t="s">
        <v>498</v>
      </c>
      <c r="F357" s="78" t="s">
        <v>22</v>
      </c>
      <c r="G357" s="110">
        <v>1944000</v>
      </c>
      <c r="H357" s="88"/>
      <c r="I357" s="88"/>
      <c r="J357" s="79"/>
      <c r="K357" s="89">
        <v>0</v>
      </c>
      <c r="L357" s="80"/>
    </row>
    <row r="358" spans="1:13" ht="12" x14ac:dyDescent="0.2">
      <c r="A358" s="5">
        <v>214</v>
      </c>
      <c r="B358" s="14">
        <v>0</v>
      </c>
      <c r="C358" s="40">
        <v>2017</v>
      </c>
      <c r="D358" s="112"/>
      <c r="E358" s="175" t="s">
        <v>499</v>
      </c>
      <c r="F358" s="78" t="s">
        <v>39</v>
      </c>
      <c r="G358" s="110">
        <v>150000</v>
      </c>
      <c r="H358" s="88"/>
      <c r="I358" s="88"/>
      <c r="J358" s="79"/>
      <c r="K358" s="89">
        <v>0</v>
      </c>
      <c r="L358" s="80"/>
    </row>
    <row r="359" spans="1:13" s="7" customFormat="1" ht="12" x14ac:dyDescent="0.2">
      <c r="A359" s="5">
        <v>215</v>
      </c>
      <c r="B359" s="30" t="s">
        <v>500</v>
      </c>
      <c r="C359" s="40">
        <v>2017</v>
      </c>
      <c r="D359" s="112"/>
      <c r="E359" s="175" t="s">
        <v>501</v>
      </c>
      <c r="F359" s="78"/>
      <c r="G359" s="110">
        <v>500000</v>
      </c>
      <c r="H359" s="88">
        <v>43024</v>
      </c>
      <c r="I359" s="88">
        <v>43251</v>
      </c>
      <c r="J359" s="79">
        <v>1</v>
      </c>
      <c r="K359" s="89">
        <v>325671.05</v>
      </c>
      <c r="L359" s="80"/>
      <c r="M359" s="174"/>
    </row>
    <row r="360" spans="1:13" ht="12" x14ac:dyDescent="0.2">
      <c r="A360" s="5">
        <v>216</v>
      </c>
      <c r="B360" s="30" t="s">
        <v>502</v>
      </c>
      <c r="C360" s="40">
        <v>2017</v>
      </c>
      <c r="D360" s="112"/>
      <c r="E360" s="175" t="s">
        <v>503</v>
      </c>
      <c r="F360" s="78" t="s">
        <v>117</v>
      </c>
      <c r="G360" s="110">
        <v>2000000</v>
      </c>
      <c r="H360" s="88">
        <v>42841</v>
      </c>
      <c r="I360" s="88">
        <v>43585</v>
      </c>
      <c r="J360" s="79">
        <v>1</v>
      </c>
      <c r="K360" s="89">
        <f>1742942.36+1400</f>
        <v>1744342.36</v>
      </c>
      <c r="L360" s="80"/>
    </row>
    <row r="361" spans="1:13" ht="12" x14ac:dyDescent="0.2">
      <c r="A361" s="5">
        <v>217</v>
      </c>
      <c r="B361" s="30" t="s">
        <v>504</v>
      </c>
      <c r="C361" s="40">
        <v>2017</v>
      </c>
      <c r="D361" s="112"/>
      <c r="E361" s="236" t="s">
        <v>505</v>
      </c>
      <c r="F361" s="78" t="s">
        <v>117</v>
      </c>
      <c r="G361" s="110">
        <v>8000000</v>
      </c>
      <c r="H361" s="88">
        <v>42871</v>
      </c>
      <c r="I361" s="88">
        <v>43814</v>
      </c>
      <c r="J361" s="79">
        <v>0.995</v>
      </c>
      <c r="K361" s="89">
        <v>6670246.0499999998</v>
      </c>
      <c r="L361" s="80"/>
      <c r="M361" s="236"/>
    </row>
    <row r="362" spans="1:13" ht="12" x14ac:dyDescent="0.2">
      <c r="A362" s="5">
        <v>218</v>
      </c>
      <c r="B362" s="33" t="s">
        <v>315</v>
      </c>
      <c r="C362" s="40">
        <v>2017</v>
      </c>
      <c r="D362" s="112"/>
      <c r="E362" s="175" t="s">
        <v>506</v>
      </c>
      <c r="F362" s="78"/>
      <c r="G362" s="110">
        <v>500000</v>
      </c>
      <c r="H362" s="88"/>
      <c r="I362" s="88"/>
      <c r="J362" s="79"/>
      <c r="K362" s="89">
        <v>0</v>
      </c>
      <c r="L362" s="80"/>
    </row>
    <row r="363" spans="1:13" ht="12" x14ac:dyDescent="0.2">
      <c r="A363" s="5">
        <v>220</v>
      </c>
      <c r="B363" s="14">
        <v>0</v>
      </c>
      <c r="C363" s="40">
        <v>2017</v>
      </c>
      <c r="D363" s="112"/>
      <c r="E363" s="176" t="s">
        <v>507</v>
      </c>
      <c r="F363" s="78" t="s">
        <v>22</v>
      </c>
      <c r="G363" s="110">
        <v>500000</v>
      </c>
      <c r="H363" s="88"/>
      <c r="I363" s="88"/>
      <c r="J363" s="79"/>
      <c r="K363" s="89">
        <v>0</v>
      </c>
      <c r="L363" s="80"/>
    </row>
    <row r="364" spans="1:13" ht="22.5" x14ac:dyDescent="0.2">
      <c r="A364" s="5">
        <v>221</v>
      </c>
      <c r="B364" s="30" t="s">
        <v>508</v>
      </c>
      <c r="C364" s="40">
        <v>2017</v>
      </c>
      <c r="D364" s="112"/>
      <c r="E364" s="175" t="s">
        <v>509</v>
      </c>
      <c r="F364" s="78" t="s">
        <v>22</v>
      </c>
      <c r="G364" s="110">
        <v>1000000</v>
      </c>
      <c r="H364" s="88">
        <v>43024</v>
      </c>
      <c r="I364" s="88">
        <v>43251</v>
      </c>
      <c r="J364" s="79">
        <v>1</v>
      </c>
      <c r="K364" s="89">
        <f>894685.17+411.88</f>
        <v>895097.05</v>
      </c>
      <c r="L364" s="80"/>
      <c r="M364" s="174"/>
    </row>
    <row r="365" spans="1:13" ht="12" x14ac:dyDescent="0.2">
      <c r="A365" s="5">
        <v>225</v>
      </c>
      <c r="B365" s="33" t="s">
        <v>315</v>
      </c>
      <c r="C365" s="40">
        <v>2017</v>
      </c>
      <c r="D365" s="112"/>
      <c r="E365" s="175" t="s">
        <v>510</v>
      </c>
      <c r="F365" s="78" t="s">
        <v>22</v>
      </c>
      <c r="G365" s="110">
        <v>4000000</v>
      </c>
      <c r="H365" s="88"/>
      <c r="I365" s="88"/>
      <c r="J365" s="79"/>
      <c r="K365" s="89">
        <v>0</v>
      </c>
      <c r="L365" s="80"/>
    </row>
    <row r="366" spans="1:13" s="7" customFormat="1" ht="12" x14ac:dyDescent="0.2">
      <c r="A366" s="5">
        <v>291</v>
      </c>
      <c r="B366" s="30" t="s">
        <v>511</v>
      </c>
      <c r="C366" s="40">
        <v>2017</v>
      </c>
      <c r="D366" s="112"/>
      <c r="E366" s="175" t="s">
        <v>512</v>
      </c>
      <c r="F366" s="78" t="s">
        <v>178</v>
      </c>
      <c r="G366" s="110">
        <v>50000</v>
      </c>
      <c r="H366" s="88">
        <v>43055</v>
      </c>
      <c r="I366" s="88">
        <v>43131</v>
      </c>
      <c r="J366" s="79">
        <v>1</v>
      </c>
      <c r="K366" s="89">
        <v>66281.710000000006</v>
      </c>
      <c r="L366" s="80"/>
      <c r="M366" s="174"/>
    </row>
    <row r="367" spans="1:13" ht="12" x14ac:dyDescent="0.2">
      <c r="A367" s="5">
        <v>227</v>
      </c>
      <c r="B367" s="30" t="s">
        <v>513</v>
      </c>
      <c r="C367" s="40">
        <v>2017</v>
      </c>
      <c r="D367" s="112"/>
      <c r="E367" s="175" t="s">
        <v>514</v>
      </c>
      <c r="F367" s="78" t="s">
        <v>106</v>
      </c>
      <c r="G367" s="110">
        <v>600000</v>
      </c>
      <c r="H367" s="88">
        <v>43116</v>
      </c>
      <c r="I367" s="88">
        <v>43373</v>
      </c>
      <c r="J367" s="79">
        <v>1</v>
      </c>
      <c r="K367" s="89">
        <v>583108.43999999994</v>
      </c>
      <c r="L367" s="80"/>
    </row>
    <row r="368" spans="1:13" ht="12" x14ac:dyDescent="0.2">
      <c r="A368" s="5">
        <v>228</v>
      </c>
      <c r="B368" s="14">
        <v>0</v>
      </c>
      <c r="C368" s="40">
        <v>2017</v>
      </c>
      <c r="D368" s="112"/>
      <c r="E368" s="175" t="s">
        <v>515</v>
      </c>
      <c r="F368" s="78" t="s">
        <v>106</v>
      </c>
      <c r="G368" s="110">
        <v>1078571.43</v>
      </c>
      <c r="H368" s="88"/>
      <c r="I368" s="88"/>
      <c r="J368" s="79">
        <v>0.72</v>
      </c>
      <c r="K368" s="89">
        <v>643748.25</v>
      </c>
      <c r="L368" s="80"/>
      <c r="M368" s="175" t="s">
        <v>810</v>
      </c>
    </row>
    <row r="369" spans="1:13" s="14" customFormat="1" ht="12" x14ac:dyDescent="0.25">
      <c r="A369" s="15">
        <v>229</v>
      </c>
      <c r="B369" s="14" t="s">
        <v>516</v>
      </c>
      <c r="C369" s="40">
        <v>2017</v>
      </c>
      <c r="D369" s="40"/>
      <c r="E369" s="175" t="s">
        <v>517</v>
      </c>
      <c r="F369" s="78" t="s">
        <v>114</v>
      </c>
      <c r="G369" s="110">
        <v>500000</v>
      </c>
      <c r="H369" s="88">
        <v>43540</v>
      </c>
      <c r="I369" s="88">
        <v>43768</v>
      </c>
      <c r="J369" s="79">
        <v>1</v>
      </c>
      <c r="K369" s="87">
        <v>358699.53</v>
      </c>
      <c r="L369" s="80"/>
      <c r="M369" s="174"/>
    </row>
    <row r="370" spans="1:13" ht="12" x14ac:dyDescent="0.2">
      <c r="A370" s="5">
        <v>230</v>
      </c>
      <c r="B370" s="30" t="s">
        <v>518</v>
      </c>
      <c r="C370" s="40">
        <v>2017</v>
      </c>
      <c r="D370" s="112"/>
      <c r="E370" s="175" t="s">
        <v>519</v>
      </c>
      <c r="F370" s="78" t="s">
        <v>114</v>
      </c>
      <c r="G370" s="110">
        <v>500000</v>
      </c>
      <c r="H370" s="88">
        <v>43070</v>
      </c>
      <c r="I370" s="88">
        <v>43131</v>
      </c>
      <c r="J370" s="79">
        <v>1</v>
      </c>
      <c r="K370" s="89">
        <f>442819.78+2349.02+9865.2</f>
        <v>455034.00000000006</v>
      </c>
      <c r="L370" s="80"/>
      <c r="M370" s="174"/>
    </row>
    <row r="371" spans="1:13" ht="12" x14ac:dyDescent="0.2">
      <c r="A371" s="5">
        <v>231</v>
      </c>
      <c r="B371" s="14">
        <v>0</v>
      </c>
      <c r="C371" s="40">
        <v>2017</v>
      </c>
      <c r="D371" s="112"/>
      <c r="E371" s="175" t="s">
        <v>520</v>
      </c>
      <c r="F371" s="78" t="s">
        <v>366</v>
      </c>
      <c r="G371" s="110">
        <v>839286.43</v>
      </c>
      <c r="H371" s="88"/>
      <c r="I371" s="88"/>
      <c r="J371" s="79"/>
      <c r="K371" s="89">
        <v>151260.92000000001</v>
      </c>
      <c r="L371" s="80"/>
    </row>
    <row r="372" spans="1:13" ht="12" x14ac:dyDescent="0.2">
      <c r="A372" s="5">
        <v>232</v>
      </c>
      <c r="B372" s="14">
        <v>0</v>
      </c>
      <c r="C372" s="40">
        <v>2017</v>
      </c>
      <c r="D372" s="112"/>
      <c r="E372" s="175" t="s">
        <v>521</v>
      </c>
      <c r="F372" s="78" t="s">
        <v>366</v>
      </c>
      <c r="G372" s="110">
        <v>839285</v>
      </c>
      <c r="H372" s="88"/>
      <c r="I372" s="88"/>
      <c r="J372" s="79"/>
      <c r="K372" s="89">
        <v>0</v>
      </c>
      <c r="L372" s="80"/>
    </row>
    <row r="373" spans="1:13" ht="12" x14ac:dyDescent="0.2">
      <c r="A373" s="5">
        <v>236</v>
      </c>
      <c r="B373" s="14" t="s">
        <v>522</v>
      </c>
      <c r="C373" s="40">
        <v>2017</v>
      </c>
      <c r="D373" s="112"/>
      <c r="E373" s="175" t="s">
        <v>523</v>
      </c>
      <c r="F373" s="78" t="s">
        <v>39</v>
      </c>
      <c r="G373" s="110">
        <v>1000000</v>
      </c>
      <c r="H373" s="88"/>
      <c r="I373" s="88"/>
      <c r="J373" s="79"/>
      <c r="K373" s="89">
        <v>0</v>
      </c>
      <c r="L373" s="80"/>
    </row>
    <row r="374" spans="1:13" ht="12" x14ac:dyDescent="0.2">
      <c r="A374" s="5">
        <v>238</v>
      </c>
      <c r="B374" s="14" t="s">
        <v>524</v>
      </c>
      <c r="C374" s="40">
        <v>2017</v>
      </c>
      <c r="D374" s="112"/>
      <c r="E374" s="175" t="s">
        <v>525</v>
      </c>
      <c r="F374" s="78" t="s">
        <v>39</v>
      </c>
      <c r="G374" s="110">
        <v>150000</v>
      </c>
      <c r="H374" s="88">
        <v>43252</v>
      </c>
      <c r="I374" s="88">
        <v>43518</v>
      </c>
      <c r="J374" s="79">
        <v>1</v>
      </c>
      <c r="K374" s="89">
        <v>146687.65</v>
      </c>
      <c r="L374" s="80"/>
      <c r="M374" s="174"/>
    </row>
    <row r="375" spans="1:13" ht="22.5" x14ac:dyDescent="0.2">
      <c r="A375" s="5">
        <v>239</v>
      </c>
      <c r="B375" s="30" t="s">
        <v>526</v>
      </c>
      <c r="C375" s="40">
        <v>2017</v>
      </c>
      <c r="D375" s="112"/>
      <c r="E375" s="175" t="s">
        <v>527</v>
      </c>
      <c r="F375" s="78" t="s">
        <v>308</v>
      </c>
      <c r="G375" s="110">
        <v>1178571.43</v>
      </c>
      <c r="H375" s="88">
        <v>43024</v>
      </c>
      <c r="I375" s="88">
        <v>43266</v>
      </c>
      <c r="J375" s="79">
        <v>1</v>
      </c>
      <c r="K375" s="89">
        <v>1083384.5900000001</v>
      </c>
      <c r="L375" s="80"/>
    </row>
    <row r="376" spans="1:13" ht="12" x14ac:dyDescent="0.2">
      <c r="A376" s="5">
        <v>241</v>
      </c>
      <c r="B376" s="14">
        <v>0</v>
      </c>
      <c r="C376" s="40">
        <v>2017</v>
      </c>
      <c r="D376" s="112"/>
      <c r="E376" s="175" t="s">
        <v>528</v>
      </c>
      <c r="F376" s="78" t="s">
        <v>168</v>
      </c>
      <c r="G376" s="110">
        <v>500000</v>
      </c>
      <c r="H376" s="88"/>
      <c r="I376" s="88"/>
      <c r="J376" s="79"/>
      <c r="K376" s="89">
        <v>117245.47</v>
      </c>
      <c r="L376" s="80"/>
      <c r="M376" s="175" t="s">
        <v>250</v>
      </c>
    </row>
    <row r="377" spans="1:13" ht="12" x14ac:dyDescent="0.2">
      <c r="A377" s="5">
        <v>246</v>
      </c>
      <c r="B377" s="14" t="s">
        <v>529</v>
      </c>
      <c r="C377" s="40">
        <v>2017</v>
      </c>
      <c r="D377" s="112"/>
      <c r="E377" s="175" t="s">
        <v>530</v>
      </c>
      <c r="F377" s="78" t="s">
        <v>27</v>
      </c>
      <c r="G377" s="110">
        <v>678571.43</v>
      </c>
      <c r="H377" s="88">
        <v>43236</v>
      </c>
      <c r="I377" s="88">
        <v>43496</v>
      </c>
      <c r="J377" s="79">
        <v>1</v>
      </c>
      <c r="K377" s="89">
        <v>532636.79</v>
      </c>
      <c r="L377" s="80"/>
    </row>
    <row r="378" spans="1:13" ht="12" x14ac:dyDescent="0.2">
      <c r="A378" s="5">
        <v>247</v>
      </c>
      <c r="B378" s="30" t="s">
        <v>531</v>
      </c>
      <c r="C378" s="40">
        <v>2017</v>
      </c>
      <c r="D378" s="112"/>
      <c r="E378" s="175" t="s">
        <v>532</v>
      </c>
      <c r="F378" s="78" t="s">
        <v>42</v>
      </c>
      <c r="G378" s="110">
        <v>1000000</v>
      </c>
      <c r="H378" s="88">
        <v>43070</v>
      </c>
      <c r="I378" s="88">
        <v>43312</v>
      </c>
      <c r="J378" s="79">
        <v>1</v>
      </c>
      <c r="K378" s="89">
        <v>910370.06</v>
      </c>
      <c r="L378" s="80"/>
    </row>
    <row r="379" spans="1:13" s="14" customFormat="1" ht="22.5" x14ac:dyDescent="0.25">
      <c r="A379" s="15">
        <v>249</v>
      </c>
      <c r="B379" s="14" t="s">
        <v>533</v>
      </c>
      <c r="C379" s="40">
        <v>2017</v>
      </c>
      <c r="D379" s="40"/>
      <c r="E379" s="175" t="s">
        <v>534</v>
      </c>
      <c r="F379" s="78" t="s">
        <v>80</v>
      </c>
      <c r="G379" s="110">
        <v>1000000</v>
      </c>
      <c r="H379" s="88">
        <v>43236</v>
      </c>
      <c r="I379" s="88">
        <v>44044</v>
      </c>
      <c r="J379" s="79">
        <v>0.35</v>
      </c>
      <c r="K379" s="89">
        <v>246842</v>
      </c>
      <c r="L379" s="80"/>
      <c r="M379" s="175" t="s">
        <v>810</v>
      </c>
    </row>
    <row r="380" spans="1:13" s="14" customFormat="1" ht="12" x14ac:dyDescent="0.25">
      <c r="A380" s="15">
        <v>250</v>
      </c>
      <c r="B380" s="30" t="s">
        <v>535</v>
      </c>
      <c r="C380" s="40">
        <v>2017</v>
      </c>
      <c r="D380" s="40"/>
      <c r="E380" s="175" t="s">
        <v>536</v>
      </c>
      <c r="F380" s="78" t="s">
        <v>80</v>
      </c>
      <c r="G380" s="110">
        <v>678571.43</v>
      </c>
      <c r="H380" s="88">
        <v>43267</v>
      </c>
      <c r="I380" s="88">
        <v>43830</v>
      </c>
      <c r="J380" s="79">
        <v>0.9</v>
      </c>
      <c r="K380" s="89">
        <v>301799.59000000003</v>
      </c>
      <c r="L380" s="80"/>
      <c r="M380" s="174" t="s">
        <v>810</v>
      </c>
    </row>
    <row r="381" spans="1:13" ht="12" x14ac:dyDescent="0.2">
      <c r="A381" s="5">
        <v>253</v>
      </c>
      <c r="B381" s="14">
        <v>0</v>
      </c>
      <c r="C381" s="40">
        <v>2017</v>
      </c>
      <c r="D381" s="112"/>
      <c r="E381" s="175" t="s">
        <v>537</v>
      </c>
      <c r="F381" s="78" t="s">
        <v>24</v>
      </c>
      <c r="G381" s="110">
        <v>500000</v>
      </c>
      <c r="H381" s="88"/>
      <c r="I381" s="88"/>
      <c r="J381" s="79"/>
      <c r="K381" s="89">
        <v>0</v>
      </c>
      <c r="L381" s="80"/>
    </row>
    <row r="382" spans="1:13" s="14" customFormat="1" ht="12" x14ac:dyDescent="0.25">
      <c r="A382" s="15">
        <v>255</v>
      </c>
      <c r="B382" s="30" t="s">
        <v>538</v>
      </c>
      <c r="C382" s="40">
        <v>2017</v>
      </c>
      <c r="D382" s="40"/>
      <c r="E382" s="175" t="s">
        <v>539</v>
      </c>
      <c r="F382" s="78" t="s">
        <v>146</v>
      </c>
      <c r="G382" s="110">
        <v>500000</v>
      </c>
      <c r="H382" s="88">
        <v>43512</v>
      </c>
      <c r="I382" s="88">
        <v>43769</v>
      </c>
      <c r="J382" s="79">
        <v>1</v>
      </c>
      <c r="K382" s="89">
        <v>359123.07</v>
      </c>
      <c r="L382" s="80"/>
      <c r="M382" s="174"/>
    </row>
    <row r="383" spans="1:13" s="14" customFormat="1" ht="12" x14ac:dyDescent="0.25">
      <c r="A383" s="15">
        <v>256</v>
      </c>
      <c r="B383" s="30" t="s">
        <v>540</v>
      </c>
      <c r="C383" s="40">
        <v>2017</v>
      </c>
      <c r="D383" s="40"/>
      <c r="E383" s="175" t="s">
        <v>541</v>
      </c>
      <c r="F383" s="78" t="s">
        <v>146</v>
      </c>
      <c r="G383" s="110">
        <v>678571.43</v>
      </c>
      <c r="H383" s="88">
        <v>43753</v>
      </c>
      <c r="I383" s="88">
        <v>44043</v>
      </c>
      <c r="J383" s="79">
        <v>0.96</v>
      </c>
      <c r="K383" s="89">
        <v>160396.18</v>
      </c>
      <c r="L383" s="80"/>
      <c r="M383" s="175" t="s">
        <v>810</v>
      </c>
    </row>
    <row r="384" spans="1:13" ht="12" x14ac:dyDescent="0.2">
      <c r="A384" s="5">
        <v>257</v>
      </c>
      <c r="B384" s="30" t="s">
        <v>542</v>
      </c>
      <c r="C384" s="40">
        <v>2017</v>
      </c>
      <c r="D384" s="112"/>
      <c r="E384" s="175" t="s">
        <v>543</v>
      </c>
      <c r="F384" s="78" t="s">
        <v>146</v>
      </c>
      <c r="G384" s="110">
        <v>500000</v>
      </c>
      <c r="H384" s="88">
        <v>43475</v>
      </c>
      <c r="I384" s="88">
        <v>43906</v>
      </c>
      <c r="J384" s="79">
        <v>0.95</v>
      </c>
      <c r="K384" s="89">
        <v>405402.92</v>
      </c>
      <c r="L384" s="80"/>
      <c r="M384" s="174" t="s">
        <v>810</v>
      </c>
    </row>
    <row r="385" spans="1:13" ht="22.5" x14ac:dyDescent="0.2">
      <c r="A385" s="5">
        <v>260</v>
      </c>
      <c r="B385" s="30" t="s">
        <v>544</v>
      </c>
      <c r="C385" s="40">
        <v>2017</v>
      </c>
      <c r="D385" s="112"/>
      <c r="E385" s="58" t="s">
        <v>545</v>
      </c>
      <c r="F385" s="78" t="s">
        <v>157</v>
      </c>
      <c r="G385" s="110">
        <v>1078571.43</v>
      </c>
      <c r="H385" s="88">
        <v>43146</v>
      </c>
      <c r="I385" s="88">
        <v>43585</v>
      </c>
      <c r="J385" s="79">
        <v>1</v>
      </c>
      <c r="K385" s="89">
        <v>1023638.83</v>
      </c>
      <c r="L385" s="80"/>
    </row>
    <row r="386" spans="1:13" ht="12" x14ac:dyDescent="0.2">
      <c r="A386" s="5">
        <v>288</v>
      </c>
      <c r="B386" s="14">
        <v>0</v>
      </c>
      <c r="C386" s="40">
        <v>2017</v>
      </c>
      <c r="D386" s="112"/>
      <c r="E386" s="175" t="s">
        <v>546</v>
      </c>
      <c r="F386" s="78" t="s">
        <v>106</v>
      </c>
      <c r="G386" s="110">
        <v>100000</v>
      </c>
      <c r="H386" s="88"/>
      <c r="I386" s="88"/>
      <c r="J386" s="79"/>
      <c r="K386" s="89">
        <v>0</v>
      </c>
      <c r="L386" s="80"/>
      <c r="M386" s="141"/>
    </row>
    <row r="387" spans="1:13" ht="12" x14ac:dyDescent="0.2">
      <c r="A387" s="5">
        <v>295</v>
      </c>
      <c r="B387" s="30" t="s">
        <v>547</v>
      </c>
      <c r="C387" s="40">
        <v>2017</v>
      </c>
      <c r="D387" s="112"/>
      <c r="E387" s="175" t="s">
        <v>548</v>
      </c>
      <c r="F387" s="78" t="s">
        <v>65</v>
      </c>
      <c r="G387" s="110">
        <v>220000</v>
      </c>
      <c r="H387" s="88">
        <v>43191</v>
      </c>
      <c r="I387" s="88">
        <v>43312</v>
      </c>
      <c r="J387" s="79">
        <v>1</v>
      </c>
      <c r="K387" s="89">
        <v>189414.53</v>
      </c>
      <c r="L387" s="80"/>
    </row>
    <row r="388" spans="1:13" ht="12" x14ac:dyDescent="0.2">
      <c r="A388" s="5">
        <v>297</v>
      </c>
      <c r="B388" s="30" t="s">
        <v>549</v>
      </c>
      <c r="C388" s="40">
        <v>2017</v>
      </c>
      <c r="D388" s="112"/>
      <c r="E388" s="175" t="s">
        <v>550</v>
      </c>
      <c r="F388" s="78" t="s">
        <v>42</v>
      </c>
      <c r="G388" s="110">
        <v>100000</v>
      </c>
      <c r="H388" s="88">
        <v>43191</v>
      </c>
      <c r="I388" s="88">
        <v>43343</v>
      </c>
      <c r="J388" s="79">
        <v>1</v>
      </c>
      <c r="K388" s="89">
        <v>95011</v>
      </c>
      <c r="L388" s="80"/>
    </row>
    <row r="389" spans="1:13" ht="12" x14ac:dyDescent="0.2">
      <c r="A389" s="5">
        <v>299</v>
      </c>
      <c r="B389" s="30" t="s">
        <v>551</v>
      </c>
      <c r="C389" s="40">
        <v>2017</v>
      </c>
      <c r="D389" s="112"/>
      <c r="E389" s="175" t="s">
        <v>552</v>
      </c>
      <c r="F389" s="78" t="s">
        <v>246</v>
      </c>
      <c r="G389" s="110">
        <v>170000</v>
      </c>
      <c r="H389" s="88">
        <v>43101</v>
      </c>
      <c r="I389" s="88">
        <v>43146</v>
      </c>
      <c r="J389" s="79">
        <v>1</v>
      </c>
      <c r="K389" s="89">
        <v>148954.81</v>
      </c>
      <c r="L389" s="80"/>
      <c r="M389" s="174"/>
    </row>
    <row r="390" spans="1:13" s="7" customFormat="1" ht="12" x14ac:dyDescent="0.2">
      <c r="A390" s="5">
        <v>300</v>
      </c>
      <c r="B390" s="30" t="s">
        <v>553</v>
      </c>
      <c r="C390" s="40">
        <v>2017</v>
      </c>
      <c r="D390" s="112"/>
      <c r="E390" s="175" t="s">
        <v>554</v>
      </c>
      <c r="F390" s="78" t="s">
        <v>555</v>
      </c>
      <c r="G390" s="110">
        <v>100000</v>
      </c>
      <c r="H390" s="88">
        <v>43024</v>
      </c>
      <c r="I390" s="88">
        <v>43159</v>
      </c>
      <c r="J390" s="79">
        <v>1</v>
      </c>
      <c r="K390" s="89">
        <v>90879.07</v>
      </c>
      <c r="L390" s="80"/>
      <c r="M390" s="174"/>
    </row>
    <row r="391" spans="1:13" ht="12" x14ac:dyDescent="0.2">
      <c r="A391" s="5">
        <v>302</v>
      </c>
      <c r="B391" s="30" t="s">
        <v>556</v>
      </c>
      <c r="C391" s="40">
        <v>2017</v>
      </c>
      <c r="D391" s="112"/>
      <c r="E391" s="175" t="s">
        <v>557</v>
      </c>
      <c r="F391" s="78" t="s">
        <v>165</v>
      </c>
      <c r="G391" s="110">
        <v>150000</v>
      </c>
      <c r="H391" s="88">
        <v>43723</v>
      </c>
      <c r="I391" s="88">
        <v>44090</v>
      </c>
      <c r="J391" s="79">
        <v>0.5</v>
      </c>
      <c r="K391" s="89">
        <v>70424.490000000005</v>
      </c>
      <c r="L391" s="80"/>
      <c r="M391" s="175" t="s">
        <v>813</v>
      </c>
    </row>
    <row r="392" spans="1:13" ht="12" x14ac:dyDescent="0.2">
      <c r="A392" s="5">
        <v>305</v>
      </c>
      <c r="B392" s="30" t="s">
        <v>558</v>
      </c>
      <c r="C392" s="40">
        <v>2017</v>
      </c>
      <c r="D392" s="112"/>
      <c r="E392" s="175" t="s">
        <v>559</v>
      </c>
      <c r="F392" s="78" t="s">
        <v>44</v>
      </c>
      <c r="G392" s="110">
        <v>150000</v>
      </c>
      <c r="H392" s="88">
        <v>43191</v>
      </c>
      <c r="I392" s="88">
        <v>43343</v>
      </c>
      <c r="J392" s="79">
        <v>1</v>
      </c>
      <c r="K392" s="89">
        <v>143423.48000000001</v>
      </c>
      <c r="L392" s="80"/>
    </row>
    <row r="393" spans="1:13" ht="22.5" x14ac:dyDescent="0.2">
      <c r="A393" s="5">
        <v>313</v>
      </c>
      <c r="B393" s="30" t="s">
        <v>560</v>
      </c>
      <c r="C393" s="40">
        <v>2017</v>
      </c>
      <c r="D393" s="112"/>
      <c r="E393" s="175" t="s">
        <v>561</v>
      </c>
      <c r="F393" s="78" t="s">
        <v>42</v>
      </c>
      <c r="G393" s="110">
        <v>1000000</v>
      </c>
      <c r="H393" s="88">
        <v>43628</v>
      </c>
      <c r="I393" s="88">
        <v>43992</v>
      </c>
      <c r="J393" s="79">
        <v>0.8</v>
      </c>
      <c r="K393" s="89">
        <v>447997.6</v>
      </c>
      <c r="L393" s="80"/>
      <c r="M393" s="175" t="s">
        <v>810</v>
      </c>
    </row>
    <row r="394" spans="1:13" ht="12" x14ac:dyDescent="0.2">
      <c r="A394" s="5">
        <v>316</v>
      </c>
      <c r="B394" s="33" t="s">
        <v>315</v>
      </c>
      <c r="C394" s="40">
        <v>2017</v>
      </c>
      <c r="D394" s="112"/>
      <c r="E394" s="175" t="s">
        <v>562</v>
      </c>
      <c r="F394" s="78"/>
      <c r="G394" s="110">
        <v>2980124.07</v>
      </c>
      <c r="H394" s="88"/>
      <c r="I394" s="88"/>
      <c r="J394" s="79"/>
      <c r="K394" s="89">
        <v>0</v>
      </c>
      <c r="L394" s="80"/>
    </row>
    <row r="395" spans="1:13" s="14" customFormat="1" ht="22.5" x14ac:dyDescent="0.25">
      <c r="A395" s="15">
        <v>193</v>
      </c>
      <c r="B395" s="30" t="s">
        <v>563</v>
      </c>
      <c r="C395" s="40">
        <v>2017</v>
      </c>
      <c r="D395" s="40"/>
      <c r="E395" s="175" t="s">
        <v>564</v>
      </c>
      <c r="F395" s="78" t="s">
        <v>42</v>
      </c>
      <c r="G395" s="110">
        <v>18000000</v>
      </c>
      <c r="H395" s="88">
        <v>43075</v>
      </c>
      <c r="I395" s="88">
        <v>43890</v>
      </c>
      <c r="J395" s="79">
        <v>0.98</v>
      </c>
      <c r="K395" s="89">
        <v>16778685.579999998</v>
      </c>
      <c r="L395" s="80"/>
      <c r="M395" s="174" t="s">
        <v>715</v>
      </c>
    </row>
    <row r="396" spans="1:13" s="14" customFormat="1" ht="12" x14ac:dyDescent="0.25">
      <c r="A396" s="15">
        <v>194</v>
      </c>
      <c r="B396" s="14" t="s">
        <v>565</v>
      </c>
      <c r="C396" s="40">
        <v>2017</v>
      </c>
      <c r="D396" s="40"/>
      <c r="E396" s="175" t="s">
        <v>566</v>
      </c>
      <c r="F396" s="78" t="s">
        <v>80</v>
      </c>
      <c r="G396" s="110">
        <v>16000000</v>
      </c>
      <c r="H396" s="88">
        <v>42990</v>
      </c>
      <c r="I396" s="88">
        <v>43373</v>
      </c>
      <c r="J396" s="79">
        <v>1</v>
      </c>
      <c r="K396" s="89">
        <v>15993892.48</v>
      </c>
      <c r="L396" s="80"/>
      <c r="M396" s="174"/>
    </row>
    <row r="397" spans="1:13" ht="12" x14ac:dyDescent="0.2">
      <c r="A397" s="5">
        <v>315</v>
      </c>
      <c r="B397" s="33" t="s">
        <v>497</v>
      </c>
      <c r="C397" s="40">
        <v>2017</v>
      </c>
      <c r="D397" s="112"/>
      <c r="E397" s="175" t="s">
        <v>75</v>
      </c>
      <c r="F397" s="78"/>
      <c r="G397" s="110">
        <v>533460</v>
      </c>
      <c r="H397" s="88">
        <v>42886</v>
      </c>
      <c r="I397" s="88" t="s">
        <v>710</v>
      </c>
      <c r="J397" s="79">
        <v>1</v>
      </c>
      <c r="K397" s="89">
        <f>533460-17904.44</f>
        <v>515555.56</v>
      </c>
      <c r="L397" s="80"/>
      <c r="M397" s="174"/>
    </row>
    <row r="398" spans="1:13" ht="12" x14ac:dyDescent="0.2">
      <c r="A398" s="5">
        <v>386</v>
      </c>
      <c r="C398" s="40">
        <v>2018</v>
      </c>
      <c r="D398" s="122"/>
      <c r="E398" s="108" t="s">
        <v>50</v>
      </c>
      <c r="F398" s="78"/>
      <c r="G398" s="110">
        <v>9809031.8900000006</v>
      </c>
      <c r="H398" s="88"/>
      <c r="I398" s="88"/>
      <c r="J398" s="79"/>
      <c r="K398" s="89">
        <v>0</v>
      </c>
      <c r="L398" s="80"/>
    </row>
    <row r="399" spans="1:13" s="10" customFormat="1" ht="12" x14ac:dyDescent="0.2">
      <c r="A399" s="5">
        <v>387</v>
      </c>
      <c r="B399" s="26"/>
      <c r="C399" s="40">
        <v>2018</v>
      </c>
      <c r="D399" s="112"/>
      <c r="E399" s="175" t="s">
        <v>567</v>
      </c>
      <c r="F399" s="82"/>
      <c r="G399" s="110">
        <v>1754285.71</v>
      </c>
      <c r="H399" s="100"/>
      <c r="I399" s="100"/>
      <c r="J399" s="123"/>
      <c r="K399" s="124">
        <v>0</v>
      </c>
      <c r="L399" s="125"/>
      <c r="M399" s="175"/>
    </row>
    <row r="400" spans="1:13" s="26" customFormat="1" ht="12" x14ac:dyDescent="0.25">
      <c r="A400" s="15">
        <v>389</v>
      </c>
      <c r="B400" s="26" t="s">
        <v>568</v>
      </c>
      <c r="C400" s="40">
        <v>2018</v>
      </c>
      <c r="D400" s="40"/>
      <c r="E400" s="175" t="s">
        <v>569</v>
      </c>
      <c r="F400" s="97"/>
      <c r="G400" s="110">
        <v>3500000</v>
      </c>
      <c r="H400" s="100">
        <v>43474</v>
      </c>
      <c r="I400" s="100">
        <v>43830</v>
      </c>
      <c r="J400" s="123">
        <v>0.85</v>
      </c>
      <c r="K400" s="124">
        <v>2787103.09</v>
      </c>
      <c r="L400" s="125"/>
      <c r="M400" s="174" t="s">
        <v>810</v>
      </c>
    </row>
    <row r="401" spans="1:13" s="10" customFormat="1" ht="22.5" x14ac:dyDescent="0.2">
      <c r="A401" s="5">
        <v>390</v>
      </c>
      <c r="B401" s="26" t="s">
        <v>570</v>
      </c>
      <c r="C401" s="40">
        <v>2018</v>
      </c>
      <c r="D401" s="112"/>
      <c r="E401" s="58" t="s">
        <v>571</v>
      </c>
      <c r="F401" s="137" t="s">
        <v>572</v>
      </c>
      <c r="G401" s="110">
        <v>1000000</v>
      </c>
      <c r="H401" s="100">
        <v>43191</v>
      </c>
      <c r="I401" s="100">
        <v>43343</v>
      </c>
      <c r="J401" s="123">
        <v>1</v>
      </c>
      <c r="K401" s="124">
        <v>748538.13</v>
      </c>
      <c r="L401" s="125"/>
      <c r="M401" s="175"/>
    </row>
    <row r="402" spans="1:13" s="10" customFormat="1" ht="22.5" x14ac:dyDescent="0.2">
      <c r="A402" s="5">
        <v>391</v>
      </c>
      <c r="B402" s="26" t="s">
        <v>573</v>
      </c>
      <c r="C402" s="40">
        <v>2018</v>
      </c>
      <c r="D402" s="112"/>
      <c r="E402" s="175" t="s">
        <v>574</v>
      </c>
      <c r="F402" s="137" t="s">
        <v>42</v>
      </c>
      <c r="G402" s="110">
        <v>1000000</v>
      </c>
      <c r="H402" s="100">
        <v>43191</v>
      </c>
      <c r="I402" s="100">
        <v>43434</v>
      </c>
      <c r="J402" s="123">
        <v>1</v>
      </c>
      <c r="K402" s="124">
        <v>872520.61</v>
      </c>
      <c r="L402" s="125"/>
      <c r="M402" s="175"/>
    </row>
    <row r="403" spans="1:13" s="10" customFormat="1" ht="22.5" x14ac:dyDescent="0.2">
      <c r="A403" s="5">
        <v>392</v>
      </c>
      <c r="B403" s="26" t="s">
        <v>575</v>
      </c>
      <c r="C403" s="40">
        <v>2018</v>
      </c>
      <c r="D403" s="112"/>
      <c r="E403" s="175" t="s">
        <v>576</v>
      </c>
      <c r="F403" s="97" t="s">
        <v>65</v>
      </c>
      <c r="G403" s="110">
        <v>1000000</v>
      </c>
      <c r="H403" s="100">
        <v>43191</v>
      </c>
      <c r="I403" s="100">
        <v>43524</v>
      </c>
      <c r="J403" s="123">
        <v>1</v>
      </c>
      <c r="K403" s="124">
        <v>853979.33</v>
      </c>
      <c r="L403" s="125"/>
      <c r="M403" s="175"/>
    </row>
    <row r="404" spans="1:13" s="10" customFormat="1" ht="22.5" x14ac:dyDescent="0.2">
      <c r="A404" s="5">
        <v>393</v>
      </c>
      <c r="B404" s="26" t="s">
        <v>577</v>
      </c>
      <c r="C404" s="40">
        <v>2018</v>
      </c>
      <c r="D404" s="112"/>
      <c r="E404" s="175" t="s">
        <v>578</v>
      </c>
      <c r="F404" s="97" t="s">
        <v>65</v>
      </c>
      <c r="G404" s="110">
        <v>1000000</v>
      </c>
      <c r="H404" s="100">
        <v>43191</v>
      </c>
      <c r="I404" s="100">
        <v>43373</v>
      </c>
      <c r="J404" s="123">
        <v>1</v>
      </c>
      <c r="K404" s="124">
        <v>789335.49</v>
      </c>
      <c r="L404" s="125"/>
      <c r="M404" s="175"/>
    </row>
    <row r="405" spans="1:13" s="10" customFormat="1" ht="22.5" x14ac:dyDescent="0.2">
      <c r="A405" s="5">
        <v>394</v>
      </c>
      <c r="B405" s="26" t="s">
        <v>579</v>
      </c>
      <c r="C405" s="40">
        <v>2018</v>
      </c>
      <c r="D405" s="112"/>
      <c r="E405" s="175" t="s">
        <v>580</v>
      </c>
      <c r="F405" s="97" t="s">
        <v>101</v>
      </c>
      <c r="G405" s="110">
        <v>1000000</v>
      </c>
      <c r="H405" s="100">
        <v>43191</v>
      </c>
      <c r="I405" s="100">
        <v>43403</v>
      </c>
      <c r="J405" s="123">
        <v>1</v>
      </c>
      <c r="K405" s="124">
        <v>830492.78</v>
      </c>
      <c r="L405" s="125"/>
      <c r="M405" s="175"/>
    </row>
    <row r="406" spans="1:13" s="10" customFormat="1" ht="22.5" x14ac:dyDescent="0.2">
      <c r="A406" s="5">
        <v>395</v>
      </c>
      <c r="B406" s="26" t="s">
        <v>581</v>
      </c>
      <c r="C406" s="40">
        <v>2018</v>
      </c>
      <c r="D406" s="112"/>
      <c r="E406" s="175" t="s">
        <v>582</v>
      </c>
      <c r="F406" s="137" t="s">
        <v>146</v>
      </c>
      <c r="G406" s="110">
        <v>1000000</v>
      </c>
      <c r="H406" s="100">
        <v>43191</v>
      </c>
      <c r="I406" s="100">
        <v>43677</v>
      </c>
      <c r="J406" s="123">
        <v>1</v>
      </c>
      <c r="K406" s="124">
        <v>853320.52</v>
      </c>
      <c r="L406" s="125"/>
      <c r="M406" s="175"/>
    </row>
    <row r="407" spans="1:13" s="10" customFormat="1" ht="12" x14ac:dyDescent="0.2">
      <c r="A407" s="5">
        <v>396</v>
      </c>
      <c r="B407" s="26" t="s">
        <v>583</v>
      </c>
      <c r="C407" s="40">
        <v>2018</v>
      </c>
      <c r="D407" s="112"/>
      <c r="E407" s="175" t="s">
        <v>584</v>
      </c>
      <c r="F407" s="137" t="s">
        <v>146</v>
      </c>
      <c r="G407" s="110">
        <v>1000000</v>
      </c>
      <c r="H407" s="100">
        <v>43191</v>
      </c>
      <c r="I407" s="100">
        <v>43585</v>
      </c>
      <c r="J407" s="123">
        <v>1</v>
      </c>
      <c r="K407" s="124">
        <v>954259.8</v>
      </c>
      <c r="L407" s="125"/>
      <c r="M407" s="175"/>
    </row>
    <row r="408" spans="1:13" s="10" customFormat="1" ht="22.5" x14ac:dyDescent="0.2">
      <c r="A408" s="5">
        <v>397</v>
      </c>
      <c r="B408" s="26" t="s">
        <v>585</v>
      </c>
      <c r="C408" s="40">
        <v>2018</v>
      </c>
      <c r="D408" s="112"/>
      <c r="E408" s="175" t="s">
        <v>586</v>
      </c>
      <c r="F408" s="137" t="s">
        <v>178</v>
      </c>
      <c r="G408" s="110">
        <v>1000000</v>
      </c>
      <c r="H408" s="100">
        <v>43191</v>
      </c>
      <c r="I408" s="100">
        <v>43646</v>
      </c>
      <c r="J408" s="123">
        <v>1</v>
      </c>
      <c r="K408" s="124">
        <v>930305.59</v>
      </c>
      <c r="L408" s="125"/>
      <c r="M408" s="175"/>
    </row>
    <row r="409" spans="1:13" s="10" customFormat="1" ht="22.5" x14ac:dyDescent="0.2">
      <c r="A409" s="5">
        <v>398</v>
      </c>
      <c r="B409" s="26" t="s">
        <v>587</v>
      </c>
      <c r="C409" s="40">
        <v>2018</v>
      </c>
      <c r="D409" s="112"/>
      <c r="E409" s="175" t="s">
        <v>588</v>
      </c>
      <c r="F409" s="137" t="s">
        <v>146</v>
      </c>
      <c r="G409" s="110">
        <v>1000000</v>
      </c>
      <c r="H409" s="100">
        <v>43191</v>
      </c>
      <c r="I409" s="100">
        <v>43373</v>
      </c>
      <c r="J409" s="123">
        <v>1</v>
      </c>
      <c r="K409" s="124">
        <v>762516.29</v>
      </c>
      <c r="L409" s="125"/>
      <c r="M409" s="175"/>
    </row>
    <row r="410" spans="1:13" s="10" customFormat="1" ht="12" x14ac:dyDescent="0.2">
      <c r="A410" s="5">
        <v>399</v>
      </c>
      <c r="B410" s="26" t="s">
        <v>589</v>
      </c>
      <c r="C410" s="40">
        <v>2018</v>
      </c>
      <c r="D410" s="112"/>
      <c r="E410" s="175" t="s">
        <v>590</v>
      </c>
      <c r="F410" s="137" t="s">
        <v>47</v>
      </c>
      <c r="G410" s="110">
        <v>2000000</v>
      </c>
      <c r="H410" s="100">
        <v>43147</v>
      </c>
      <c r="I410" s="100">
        <v>43343</v>
      </c>
      <c r="J410" s="123">
        <v>1</v>
      </c>
      <c r="K410" s="124">
        <v>1717211.49</v>
      </c>
      <c r="L410" s="125"/>
      <c r="M410" s="175"/>
    </row>
    <row r="411" spans="1:13" s="10" customFormat="1" ht="12" x14ac:dyDescent="0.2">
      <c r="A411" s="5">
        <v>400</v>
      </c>
      <c r="B411" s="26" t="s">
        <v>591</v>
      </c>
      <c r="C411" s="40">
        <v>2018</v>
      </c>
      <c r="D411" s="112"/>
      <c r="E411" s="175" t="s">
        <v>592</v>
      </c>
      <c r="F411" s="97" t="s">
        <v>22</v>
      </c>
      <c r="G411" s="110">
        <v>5500000</v>
      </c>
      <c r="H411" s="100">
        <v>43191</v>
      </c>
      <c r="I411" s="100">
        <v>43677</v>
      </c>
      <c r="J411" s="123">
        <v>1</v>
      </c>
      <c r="K411" s="124">
        <v>4539005.09</v>
      </c>
      <c r="L411" s="125"/>
      <c r="M411" s="175"/>
    </row>
    <row r="412" spans="1:13" s="10" customFormat="1" ht="12" x14ac:dyDescent="0.2">
      <c r="A412" s="5">
        <v>401</v>
      </c>
      <c r="B412" s="26" t="s">
        <v>593</v>
      </c>
      <c r="C412" s="40">
        <v>2018</v>
      </c>
      <c r="D412" s="112"/>
      <c r="E412" s="175" t="s">
        <v>594</v>
      </c>
      <c r="F412" s="97" t="s">
        <v>22</v>
      </c>
      <c r="G412" s="110">
        <v>5872000</v>
      </c>
      <c r="H412" s="100">
        <v>43191</v>
      </c>
      <c r="I412" s="100">
        <v>43646</v>
      </c>
      <c r="J412" s="123">
        <v>1</v>
      </c>
      <c r="K412" s="124">
        <v>5222289.97</v>
      </c>
      <c r="L412" s="125"/>
      <c r="M412" s="175"/>
    </row>
    <row r="413" spans="1:13" s="10" customFormat="1" ht="12" x14ac:dyDescent="0.2">
      <c r="A413" s="5">
        <v>402</v>
      </c>
      <c r="B413" s="26" t="s">
        <v>595</v>
      </c>
      <c r="C413" s="40">
        <v>2018</v>
      </c>
      <c r="D413" s="112"/>
      <c r="E413" s="175" t="s">
        <v>596</v>
      </c>
      <c r="F413" s="97" t="s">
        <v>22</v>
      </c>
      <c r="G413" s="110">
        <v>5500000</v>
      </c>
      <c r="H413" s="100">
        <v>43191</v>
      </c>
      <c r="I413" s="100">
        <v>43616</v>
      </c>
      <c r="J413" s="123">
        <v>1</v>
      </c>
      <c r="K413" s="124">
        <v>4593263.8499999996</v>
      </c>
      <c r="L413" s="125"/>
      <c r="M413" s="175"/>
    </row>
    <row r="414" spans="1:13" s="26" customFormat="1" ht="22.5" x14ac:dyDescent="0.25">
      <c r="A414" s="15">
        <v>403</v>
      </c>
      <c r="B414" s="26" t="s">
        <v>597</v>
      </c>
      <c r="C414" s="40">
        <v>2018</v>
      </c>
      <c r="D414" s="40"/>
      <c r="E414" s="175" t="s">
        <v>598</v>
      </c>
      <c r="F414" s="97" t="s">
        <v>22</v>
      </c>
      <c r="G414" s="110">
        <v>28340000</v>
      </c>
      <c r="H414" s="100">
        <v>43614</v>
      </c>
      <c r="I414" s="100">
        <v>43716</v>
      </c>
      <c r="J414" s="123">
        <v>1</v>
      </c>
      <c r="K414" s="124">
        <v>28213392.75</v>
      </c>
      <c r="L414" s="125"/>
      <c r="M414" s="175"/>
    </row>
    <row r="415" spans="1:13" s="26" customFormat="1" ht="22.5" x14ac:dyDescent="0.25">
      <c r="A415" s="15">
        <v>404</v>
      </c>
      <c r="B415" s="26" t="s">
        <v>599</v>
      </c>
      <c r="C415" s="40">
        <v>2018</v>
      </c>
      <c r="D415" s="40"/>
      <c r="E415" s="175" t="s">
        <v>600</v>
      </c>
      <c r="F415" s="137" t="s">
        <v>239</v>
      </c>
      <c r="G415" s="110">
        <v>10500000</v>
      </c>
      <c r="H415" s="100">
        <v>43108</v>
      </c>
      <c r="I415" s="100">
        <v>43708</v>
      </c>
      <c r="J415" s="123">
        <v>0.99</v>
      </c>
      <c r="K415" s="124">
        <v>8233894.25</v>
      </c>
      <c r="L415" s="125"/>
      <c r="M415" s="174" t="s">
        <v>810</v>
      </c>
    </row>
    <row r="416" spans="1:13" s="10" customFormat="1" ht="12" x14ac:dyDescent="0.2">
      <c r="A416" s="5">
        <v>405</v>
      </c>
      <c r="B416" s="26" t="s">
        <v>601</v>
      </c>
      <c r="C416" s="40">
        <v>2018</v>
      </c>
      <c r="D416" s="112"/>
      <c r="E416" s="175" t="s">
        <v>602</v>
      </c>
      <c r="F416" s="144" t="s">
        <v>65</v>
      </c>
      <c r="G416" s="110">
        <v>300000</v>
      </c>
      <c r="H416" s="100">
        <v>43191</v>
      </c>
      <c r="I416" s="100">
        <v>43312</v>
      </c>
      <c r="J416" s="123">
        <v>1</v>
      </c>
      <c r="K416" s="124">
        <f>173965.88+1650</f>
        <v>175615.88</v>
      </c>
      <c r="L416" s="125"/>
      <c r="M416" s="175"/>
    </row>
    <row r="417" spans="1:13" s="10" customFormat="1" ht="22.5" x14ac:dyDescent="0.2">
      <c r="A417" s="5">
        <v>406</v>
      </c>
      <c r="B417" s="26" t="s">
        <v>603</v>
      </c>
      <c r="C417" s="40">
        <v>2018</v>
      </c>
      <c r="D417" s="112"/>
      <c r="E417" s="175" t="s">
        <v>604</v>
      </c>
      <c r="F417" s="78" t="s">
        <v>22</v>
      </c>
      <c r="G417" s="110">
        <v>1000000</v>
      </c>
      <c r="H417" s="100">
        <v>43191</v>
      </c>
      <c r="I417" s="100">
        <v>43373</v>
      </c>
      <c r="J417" s="123">
        <v>1</v>
      </c>
      <c r="K417" s="124">
        <v>703131.2</v>
      </c>
      <c r="L417" s="125"/>
      <c r="M417" s="175"/>
    </row>
    <row r="418" spans="1:13" s="10" customFormat="1" ht="12" x14ac:dyDescent="0.2">
      <c r="A418" s="5">
        <v>407</v>
      </c>
      <c r="B418" s="26" t="s">
        <v>605</v>
      </c>
      <c r="C418" s="40">
        <v>2018</v>
      </c>
      <c r="D418" s="112"/>
      <c r="E418" s="175" t="s">
        <v>606</v>
      </c>
      <c r="F418" s="144" t="s">
        <v>42</v>
      </c>
      <c r="G418" s="110">
        <v>850000</v>
      </c>
      <c r="H418" s="100">
        <v>43191</v>
      </c>
      <c r="I418" s="100">
        <v>43373</v>
      </c>
      <c r="J418" s="123">
        <v>1</v>
      </c>
      <c r="K418" s="124">
        <v>654201.9</v>
      </c>
      <c r="L418" s="125"/>
      <c r="M418" s="175"/>
    </row>
    <row r="419" spans="1:13" s="10" customFormat="1" ht="12" x14ac:dyDescent="0.2">
      <c r="A419" s="5">
        <v>408</v>
      </c>
      <c r="B419" s="26" t="s">
        <v>607</v>
      </c>
      <c r="C419" s="40">
        <v>2018</v>
      </c>
      <c r="D419" s="112"/>
      <c r="E419" s="175" t="s">
        <v>608</v>
      </c>
      <c r="F419" s="137" t="s">
        <v>80</v>
      </c>
      <c r="G419" s="110">
        <v>600000</v>
      </c>
      <c r="H419" s="100">
        <v>43191</v>
      </c>
      <c r="I419" s="100">
        <v>43646</v>
      </c>
      <c r="J419" s="123">
        <v>1</v>
      </c>
      <c r="K419" s="145">
        <v>521679.69</v>
      </c>
      <c r="L419" s="125"/>
      <c r="M419" s="175"/>
    </row>
    <row r="420" spans="1:13" s="10" customFormat="1" ht="12" x14ac:dyDescent="0.2">
      <c r="A420" s="5">
        <v>409</v>
      </c>
      <c r="B420" s="26" t="s">
        <v>609</v>
      </c>
      <c r="C420" s="40">
        <v>2018</v>
      </c>
      <c r="D420" s="112"/>
      <c r="E420" s="175" t="s">
        <v>610</v>
      </c>
      <c r="F420" s="137" t="s">
        <v>80</v>
      </c>
      <c r="G420" s="110">
        <v>500000</v>
      </c>
      <c r="H420" s="100">
        <v>43191</v>
      </c>
      <c r="I420" s="100">
        <v>43389</v>
      </c>
      <c r="J420" s="123">
        <v>1</v>
      </c>
      <c r="K420" s="124">
        <v>394845.27</v>
      </c>
      <c r="L420" s="125"/>
      <c r="M420" s="175"/>
    </row>
    <row r="421" spans="1:13" s="10" customFormat="1" ht="22.5" x14ac:dyDescent="0.2">
      <c r="A421" s="5">
        <v>410</v>
      </c>
      <c r="B421" s="26" t="s">
        <v>611</v>
      </c>
      <c r="C421" s="40">
        <v>2018</v>
      </c>
      <c r="D421" s="112"/>
      <c r="E421" s="175" t="s">
        <v>612</v>
      </c>
      <c r="F421" s="97" t="s">
        <v>22</v>
      </c>
      <c r="G421" s="110">
        <v>500000</v>
      </c>
      <c r="H421" s="100">
        <v>43191</v>
      </c>
      <c r="I421" s="100">
        <v>43343</v>
      </c>
      <c r="J421" s="123">
        <v>1</v>
      </c>
      <c r="K421" s="124">
        <v>395355.26</v>
      </c>
      <c r="L421" s="125"/>
      <c r="M421" s="175"/>
    </row>
    <row r="422" spans="1:13" s="26" customFormat="1" ht="12" x14ac:dyDescent="0.25">
      <c r="A422" s="15">
        <v>411</v>
      </c>
      <c r="B422" s="26" t="s">
        <v>613</v>
      </c>
      <c r="C422" s="40">
        <v>2018</v>
      </c>
      <c r="D422" s="40"/>
      <c r="E422" s="175" t="s">
        <v>614</v>
      </c>
      <c r="F422" s="137" t="s">
        <v>178</v>
      </c>
      <c r="G422" s="110">
        <v>500000</v>
      </c>
      <c r="H422" s="100">
        <v>43191</v>
      </c>
      <c r="I422" s="100">
        <v>43906</v>
      </c>
      <c r="J422" s="123">
        <v>1</v>
      </c>
      <c r="K422" s="124">
        <v>266836.87</v>
      </c>
      <c r="L422" s="125"/>
      <c r="M422" s="175"/>
    </row>
    <row r="423" spans="1:13" s="10" customFormat="1" ht="12" x14ac:dyDescent="0.2">
      <c r="A423" s="5">
        <v>412</v>
      </c>
      <c r="B423" s="26" t="s">
        <v>615</v>
      </c>
      <c r="C423" s="40">
        <v>2018</v>
      </c>
      <c r="D423" s="112"/>
      <c r="E423" s="175" t="s">
        <v>616</v>
      </c>
      <c r="F423" s="137" t="s">
        <v>178</v>
      </c>
      <c r="G423" s="110">
        <v>600000</v>
      </c>
      <c r="H423" s="100">
        <v>43374</v>
      </c>
      <c r="I423" s="100">
        <v>43555</v>
      </c>
      <c r="J423" s="123">
        <v>1</v>
      </c>
      <c r="K423" s="124">
        <v>515539.32</v>
      </c>
      <c r="L423" s="125"/>
      <c r="M423" s="175"/>
    </row>
    <row r="424" spans="1:13" s="10" customFormat="1" ht="12" x14ac:dyDescent="0.2">
      <c r="A424" s="5">
        <v>413</v>
      </c>
      <c r="B424" s="26" t="s">
        <v>617</v>
      </c>
      <c r="C424" s="40">
        <v>2018</v>
      </c>
      <c r="D424" s="112"/>
      <c r="E424" s="175" t="s">
        <v>618</v>
      </c>
      <c r="F424" s="137" t="s">
        <v>246</v>
      </c>
      <c r="G424" s="110">
        <v>500000</v>
      </c>
      <c r="H424" s="100">
        <v>43267</v>
      </c>
      <c r="I424" s="100">
        <v>43434</v>
      </c>
      <c r="J424" s="123">
        <v>1</v>
      </c>
      <c r="K424" s="124">
        <v>428565.85</v>
      </c>
      <c r="L424" s="125"/>
      <c r="M424" s="175"/>
    </row>
    <row r="425" spans="1:13" s="26" customFormat="1" ht="22.5" x14ac:dyDescent="0.25">
      <c r="A425" s="15">
        <v>414</v>
      </c>
      <c r="B425" s="26" t="s">
        <v>619</v>
      </c>
      <c r="C425" s="40">
        <v>2018</v>
      </c>
      <c r="D425" s="40"/>
      <c r="E425" s="175" t="s">
        <v>620</v>
      </c>
      <c r="F425" s="128" t="s">
        <v>366</v>
      </c>
      <c r="G425" s="110">
        <v>839286.43</v>
      </c>
      <c r="H425" s="100">
        <v>43525</v>
      </c>
      <c r="I425" s="100">
        <v>44196</v>
      </c>
      <c r="J425" s="123">
        <v>0.85</v>
      </c>
      <c r="K425" s="124">
        <v>505840.49</v>
      </c>
      <c r="L425" s="125"/>
      <c r="M425" s="175"/>
    </row>
    <row r="426" spans="1:13" s="26" customFormat="1" ht="22.5" x14ac:dyDescent="0.25">
      <c r="A426" s="15">
        <v>415</v>
      </c>
      <c r="B426" s="26" t="s">
        <v>621</v>
      </c>
      <c r="C426" s="40">
        <v>2018</v>
      </c>
      <c r="D426" s="40"/>
      <c r="E426" s="175" t="s">
        <v>622</v>
      </c>
      <c r="F426" s="128" t="s">
        <v>366</v>
      </c>
      <c r="G426" s="110">
        <v>839285</v>
      </c>
      <c r="H426" s="100">
        <v>43469</v>
      </c>
      <c r="I426" s="100">
        <v>43830</v>
      </c>
      <c r="J426" s="123">
        <v>0.97</v>
      </c>
      <c r="K426" s="124">
        <v>641078.92000000004</v>
      </c>
      <c r="L426" s="125"/>
      <c r="M426" s="174" t="s">
        <v>814</v>
      </c>
    </row>
    <row r="427" spans="1:13" s="10" customFormat="1" ht="12" x14ac:dyDescent="0.2">
      <c r="A427" s="5">
        <v>416</v>
      </c>
      <c r="B427" s="26" t="s">
        <v>623</v>
      </c>
      <c r="C427" s="40">
        <v>2018</v>
      </c>
      <c r="D427" s="112"/>
      <c r="E427" s="175" t="s">
        <v>705</v>
      </c>
      <c r="F427" s="128" t="s">
        <v>391</v>
      </c>
      <c r="G427" s="110">
        <v>1078571.43</v>
      </c>
      <c r="H427" s="100">
        <v>43891</v>
      </c>
      <c r="I427" s="100"/>
      <c r="J427" s="123">
        <v>0.83</v>
      </c>
      <c r="K427" s="124">
        <v>765321.56</v>
      </c>
      <c r="L427" s="125"/>
      <c r="M427" s="174" t="s">
        <v>815</v>
      </c>
    </row>
    <row r="428" spans="1:13" s="10" customFormat="1" ht="12" x14ac:dyDescent="0.2">
      <c r="A428" s="5">
        <v>418</v>
      </c>
      <c r="B428" s="26" t="s">
        <v>624</v>
      </c>
      <c r="C428" s="40">
        <v>2018</v>
      </c>
      <c r="D428" s="112"/>
      <c r="E428" s="175" t="s">
        <v>625</v>
      </c>
      <c r="F428" s="126" t="s">
        <v>80</v>
      </c>
      <c r="G428" s="110">
        <v>578571.43000000005</v>
      </c>
      <c r="H428" s="100">
        <v>43267</v>
      </c>
      <c r="I428" s="100">
        <v>43708</v>
      </c>
      <c r="J428" s="123">
        <v>1</v>
      </c>
      <c r="K428" s="124">
        <v>505318.65</v>
      </c>
      <c r="L428" s="125"/>
      <c r="M428" s="175"/>
    </row>
    <row r="429" spans="1:13" s="10" customFormat="1" ht="12" x14ac:dyDescent="0.2">
      <c r="A429" s="5">
        <v>420</v>
      </c>
      <c r="B429" s="26">
        <v>0</v>
      </c>
      <c r="C429" s="40">
        <v>2018</v>
      </c>
      <c r="D429" s="112"/>
      <c r="E429" s="175" t="s">
        <v>626</v>
      </c>
      <c r="F429" s="128" t="s">
        <v>22</v>
      </c>
      <c r="G429" s="110"/>
      <c r="H429" s="100"/>
      <c r="I429" s="100"/>
      <c r="J429" s="123"/>
      <c r="K429" s="124"/>
      <c r="L429" s="125"/>
      <c r="M429" s="175"/>
    </row>
    <row r="430" spans="1:13" s="10" customFormat="1" ht="12" x14ac:dyDescent="0.2">
      <c r="A430" s="5">
        <v>421</v>
      </c>
      <c r="B430" s="26" t="s">
        <v>627</v>
      </c>
      <c r="C430" s="40">
        <v>2018</v>
      </c>
      <c r="D430" s="112"/>
      <c r="E430" s="175" t="s">
        <v>628</v>
      </c>
      <c r="F430" s="128" t="s">
        <v>629</v>
      </c>
      <c r="G430" s="110">
        <v>800000</v>
      </c>
      <c r="H430" s="100">
        <v>43252</v>
      </c>
      <c r="I430" s="100">
        <v>43951</v>
      </c>
      <c r="J430" s="123">
        <v>0.74</v>
      </c>
      <c r="K430" s="124">
        <v>630720.44999999995</v>
      </c>
      <c r="L430" s="125"/>
      <c r="M430" s="174" t="s">
        <v>815</v>
      </c>
    </row>
    <row r="431" spans="1:13" s="10" customFormat="1" ht="12" x14ac:dyDescent="0.2">
      <c r="A431" s="5">
        <v>422</v>
      </c>
      <c r="B431" s="26" t="s">
        <v>630</v>
      </c>
      <c r="C431" s="40">
        <v>2018</v>
      </c>
      <c r="D431" s="112"/>
      <c r="E431" s="175" t="s">
        <v>631</v>
      </c>
      <c r="F431" s="128" t="s">
        <v>17</v>
      </c>
      <c r="G431" s="110">
        <v>800000</v>
      </c>
      <c r="H431" s="100">
        <v>43252</v>
      </c>
      <c r="I431" s="100">
        <v>43951</v>
      </c>
      <c r="J431" s="123">
        <v>0.37</v>
      </c>
      <c r="K431" s="124">
        <v>299129.89</v>
      </c>
      <c r="L431" s="125"/>
      <c r="M431" s="174" t="s">
        <v>815</v>
      </c>
    </row>
    <row r="432" spans="1:13" s="10" customFormat="1" ht="12" x14ac:dyDescent="0.2">
      <c r="A432" s="5">
        <v>423</v>
      </c>
      <c r="B432" s="26" t="s">
        <v>632</v>
      </c>
      <c r="C432" s="40">
        <v>2018</v>
      </c>
      <c r="D432" s="112"/>
      <c r="E432" s="175" t="s">
        <v>633</v>
      </c>
      <c r="F432" s="128" t="s">
        <v>227</v>
      </c>
      <c r="G432" s="110">
        <v>800000</v>
      </c>
      <c r="H432" s="100">
        <v>43252</v>
      </c>
      <c r="I432" s="100">
        <v>43951</v>
      </c>
      <c r="J432" s="123">
        <v>0.54</v>
      </c>
      <c r="K432" s="124">
        <v>512736.33</v>
      </c>
      <c r="L432" s="125"/>
      <c r="M432" s="174" t="s">
        <v>815</v>
      </c>
    </row>
    <row r="433" spans="1:13" s="26" customFormat="1" ht="12" x14ac:dyDescent="0.25">
      <c r="A433" s="15">
        <v>424</v>
      </c>
      <c r="B433" s="26" t="s">
        <v>634</v>
      </c>
      <c r="C433" s="40">
        <v>2018</v>
      </c>
      <c r="D433" s="40"/>
      <c r="E433" s="175" t="s">
        <v>635</v>
      </c>
      <c r="F433" s="126" t="s">
        <v>17</v>
      </c>
      <c r="G433" s="110">
        <v>915000</v>
      </c>
      <c r="H433" s="100">
        <v>43525</v>
      </c>
      <c r="I433" s="100">
        <v>43900</v>
      </c>
      <c r="J433" s="123">
        <v>0.95</v>
      </c>
      <c r="K433" s="124">
        <v>773915.66</v>
      </c>
      <c r="L433" s="125"/>
      <c r="M433" s="174" t="s">
        <v>815</v>
      </c>
    </row>
    <row r="434" spans="1:13" s="10" customFormat="1" ht="12" x14ac:dyDescent="0.2">
      <c r="A434" s="5">
        <v>435</v>
      </c>
      <c r="B434" s="26">
        <v>0</v>
      </c>
      <c r="C434" s="40">
        <v>2018</v>
      </c>
      <c r="D434" s="112"/>
      <c r="E434" s="175" t="s">
        <v>636</v>
      </c>
      <c r="F434" s="128" t="s">
        <v>22</v>
      </c>
      <c r="G434" s="110">
        <v>1000000</v>
      </c>
      <c r="H434" s="100"/>
      <c r="I434" s="100"/>
      <c r="J434" s="123"/>
      <c r="K434" s="124">
        <v>0</v>
      </c>
      <c r="L434" s="125"/>
      <c r="M434" s="174"/>
    </row>
    <row r="435" spans="1:13" s="12" customFormat="1" ht="12" x14ac:dyDescent="0.2">
      <c r="A435" s="5">
        <v>436</v>
      </c>
      <c r="B435" s="38" t="s">
        <v>637</v>
      </c>
      <c r="C435" s="40">
        <v>2018</v>
      </c>
      <c r="D435" s="112"/>
      <c r="E435" s="175" t="s">
        <v>638</v>
      </c>
      <c r="F435" s="137" t="s">
        <v>27</v>
      </c>
      <c r="G435" s="146">
        <v>500000</v>
      </c>
      <c r="H435" s="139">
        <v>43389</v>
      </c>
      <c r="I435" s="139">
        <v>43677</v>
      </c>
      <c r="J435" s="147">
        <v>1</v>
      </c>
      <c r="K435" s="148">
        <v>419375.96</v>
      </c>
      <c r="L435" s="76"/>
      <c r="M435" s="175"/>
    </row>
    <row r="436" spans="1:13" s="10" customFormat="1" ht="12" x14ac:dyDescent="0.2">
      <c r="A436" s="5">
        <v>437</v>
      </c>
      <c r="B436" s="26"/>
      <c r="C436" s="40">
        <v>2018</v>
      </c>
      <c r="D436" s="112"/>
      <c r="E436" s="175" t="s">
        <v>639</v>
      </c>
      <c r="F436" s="97"/>
      <c r="G436" s="110"/>
      <c r="H436" s="100"/>
      <c r="I436" s="100"/>
      <c r="J436" s="123"/>
      <c r="K436" s="124"/>
      <c r="L436" s="125"/>
      <c r="M436" s="175"/>
    </row>
    <row r="437" spans="1:13" s="10" customFormat="1" ht="12" x14ac:dyDescent="0.2">
      <c r="A437" s="5">
        <v>438</v>
      </c>
      <c r="B437" s="26" t="s">
        <v>640</v>
      </c>
      <c r="C437" s="40">
        <v>2018</v>
      </c>
      <c r="D437" s="112"/>
      <c r="E437" s="175" t="s">
        <v>641</v>
      </c>
      <c r="F437" s="128" t="s">
        <v>101</v>
      </c>
      <c r="G437" s="110">
        <v>250000</v>
      </c>
      <c r="H437" s="100">
        <v>43374</v>
      </c>
      <c r="I437" s="100">
        <v>43434</v>
      </c>
      <c r="J437" s="123">
        <v>1</v>
      </c>
      <c r="K437" s="124">
        <v>194742.58</v>
      </c>
      <c r="L437" s="125"/>
      <c r="M437" s="175"/>
    </row>
    <row r="438" spans="1:13" s="10" customFormat="1" ht="12" x14ac:dyDescent="0.2">
      <c r="A438" s="5">
        <v>439</v>
      </c>
      <c r="B438" s="26" t="s">
        <v>642</v>
      </c>
      <c r="C438" s="40">
        <v>2018</v>
      </c>
      <c r="D438" s="112"/>
      <c r="E438" s="175" t="s">
        <v>643</v>
      </c>
      <c r="F438" s="128" t="s">
        <v>146</v>
      </c>
      <c r="G438" s="110">
        <v>250000</v>
      </c>
      <c r="H438" s="100">
        <v>43389</v>
      </c>
      <c r="I438" s="100">
        <v>43616</v>
      </c>
      <c r="J438" s="123">
        <v>1</v>
      </c>
      <c r="K438" s="124">
        <v>191604.82</v>
      </c>
      <c r="L438" s="125"/>
      <c r="M438" s="175"/>
    </row>
    <row r="439" spans="1:13" s="10" customFormat="1" ht="12" x14ac:dyDescent="0.2">
      <c r="A439" s="5">
        <v>440</v>
      </c>
      <c r="B439" s="26" t="s">
        <v>644</v>
      </c>
      <c r="C439" s="40">
        <v>2018</v>
      </c>
      <c r="D439" s="112"/>
      <c r="E439" s="175" t="s">
        <v>645</v>
      </c>
      <c r="F439" s="128" t="s">
        <v>391</v>
      </c>
      <c r="G439" s="110">
        <v>250000</v>
      </c>
      <c r="H439" s="100">
        <v>43389</v>
      </c>
      <c r="I439" s="100">
        <v>43646</v>
      </c>
      <c r="J439" s="123">
        <v>1</v>
      </c>
      <c r="K439" s="124">
        <v>191100.28</v>
      </c>
      <c r="L439" s="125"/>
      <c r="M439" s="175"/>
    </row>
    <row r="440" spans="1:13" s="10" customFormat="1" ht="12" x14ac:dyDescent="0.2">
      <c r="A440" s="5">
        <v>441</v>
      </c>
      <c r="B440" s="26" t="s">
        <v>646</v>
      </c>
      <c r="C440" s="40">
        <v>2018</v>
      </c>
      <c r="D440" s="112"/>
      <c r="E440" s="175" t="s">
        <v>647</v>
      </c>
      <c r="F440" s="128" t="s">
        <v>168</v>
      </c>
      <c r="G440" s="110">
        <v>250000</v>
      </c>
      <c r="H440" s="100">
        <v>43389</v>
      </c>
      <c r="I440" s="100">
        <v>43982</v>
      </c>
      <c r="J440" s="123">
        <v>1</v>
      </c>
      <c r="K440" s="124">
        <v>159644.74</v>
      </c>
      <c r="L440" s="125"/>
      <c r="M440" s="175"/>
    </row>
    <row r="441" spans="1:13" s="10" customFormat="1" ht="12" x14ac:dyDescent="0.2">
      <c r="A441" s="5">
        <v>442</v>
      </c>
      <c r="B441" s="26" t="s">
        <v>648</v>
      </c>
      <c r="C441" s="40">
        <v>2018</v>
      </c>
      <c r="D441" s="112"/>
      <c r="E441" s="175" t="s">
        <v>649</v>
      </c>
      <c r="F441" s="128" t="s">
        <v>239</v>
      </c>
      <c r="G441" s="110">
        <v>250000</v>
      </c>
      <c r="H441" s="100">
        <v>43389</v>
      </c>
      <c r="I441" s="100">
        <v>43982</v>
      </c>
      <c r="J441" s="123">
        <v>1</v>
      </c>
      <c r="K441" s="124">
        <v>183871.5</v>
      </c>
      <c r="L441" s="125"/>
      <c r="M441" s="175"/>
    </row>
    <row r="442" spans="1:13" s="26" customFormat="1" ht="12" x14ac:dyDescent="0.25">
      <c r="A442" s="15">
        <v>456</v>
      </c>
      <c r="B442" s="26" t="s">
        <v>650</v>
      </c>
      <c r="C442" s="40">
        <v>2018</v>
      </c>
      <c r="D442" s="40"/>
      <c r="E442" s="175" t="s">
        <v>651</v>
      </c>
      <c r="F442" s="128" t="s">
        <v>90</v>
      </c>
      <c r="G442" s="110">
        <v>2500000</v>
      </c>
      <c r="H442" s="100">
        <v>43556</v>
      </c>
      <c r="I442" s="100">
        <v>43830</v>
      </c>
      <c r="J442" s="123">
        <v>0.8</v>
      </c>
      <c r="K442" s="124">
        <v>1982618</v>
      </c>
      <c r="L442" s="125"/>
      <c r="M442" s="174"/>
    </row>
    <row r="443" spans="1:13" s="10" customFormat="1" ht="22.5" x14ac:dyDescent="0.2">
      <c r="A443" s="5">
        <v>458</v>
      </c>
      <c r="B443" s="26" t="s">
        <v>652</v>
      </c>
      <c r="C443" s="40">
        <v>2018</v>
      </c>
      <c r="D443" s="112"/>
      <c r="E443" s="175" t="s">
        <v>653</v>
      </c>
      <c r="F443" s="128" t="s">
        <v>80</v>
      </c>
      <c r="G443" s="110">
        <v>520000</v>
      </c>
      <c r="H443" s="100">
        <v>43373</v>
      </c>
      <c r="I443" s="100">
        <v>43921</v>
      </c>
      <c r="J443" s="123">
        <v>0.69</v>
      </c>
      <c r="K443" s="124">
        <v>449602.67</v>
      </c>
      <c r="L443" s="125"/>
      <c r="M443" s="174" t="s">
        <v>810</v>
      </c>
    </row>
    <row r="444" spans="1:13" s="10" customFormat="1" ht="22.5" x14ac:dyDescent="0.2">
      <c r="A444" s="5">
        <v>459</v>
      </c>
      <c r="B444" s="26" t="s">
        <v>654</v>
      </c>
      <c r="C444" s="40">
        <v>2018</v>
      </c>
      <c r="D444" s="112"/>
      <c r="E444" s="175" t="s">
        <v>655</v>
      </c>
      <c r="F444" s="128" t="s">
        <v>168</v>
      </c>
      <c r="G444" s="110">
        <v>290000</v>
      </c>
      <c r="H444" s="100">
        <v>43373</v>
      </c>
      <c r="I444" s="100">
        <v>43921</v>
      </c>
      <c r="J444" s="123">
        <v>0.78</v>
      </c>
      <c r="K444" s="124">
        <v>227443.68</v>
      </c>
      <c r="L444" s="125"/>
      <c r="M444" s="174" t="s">
        <v>810</v>
      </c>
    </row>
    <row r="445" spans="1:13" s="10" customFormat="1" ht="12" x14ac:dyDescent="0.2">
      <c r="A445" s="5">
        <v>461</v>
      </c>
      <c r="B445" s="26" t="s">
        <v>315</v>
      </c>
      <c r="C445" s="40">
        <v>2018</v>
      </c>
      <c r="D445" s="112"/>
      <c r="E445" s="175" t="s">
        <v>656</v>
      </c>
      <c r="F445" s="128" t="s">
        <v>22</v>
      </c>
      <c r="G445" s="110">
        <v>1600000</v>
      </c>
      <c r="H445" s="100"/>
      <c r="I445" s="100"/>
      <c r="J445" s="123"/>
      <c r="K445" s="124">
        <v>0</v>
      </c>
      <c r="L445" s="125"/>
      <c r="M445" s="175"/>
    </row>
    <row r="446" spans="1:13" s="10" customFormat="1" ht="12" x14ac:dyDescent="0.2">
      <c r="A446" s="5">
        <v>462</v>
      </c>
      <c r="B446" s="26"/>
      <c r="C446" s="40">
        <v>2018</v>
      </c>
      <c r="D446" s="112"/>
      <c r="E446" s="175" t="s">
        <v>657</v>
      </c>
      <c r="F446" s="128" t="s">
        <v>146</v>
      </c>
      <c r="G446" s="110">
        <v>1678571.43</v>
      </c>
      <c r="H446" s="100"/>
      <c r="I446" s="100"/>
      <c r="J446" s="123"/>
      <c r="K446" s="124">
        <v>0</v>
      </c>
      <c r="L446" s="125"/>
      <c r="M446" s="175"/>
    </row>
    <row r="447" spans="1:13" s="10" customFormat="1" ht="12" x14ac:dyDescent="0.2">
      <c r="A447" s="5">
        <v>464</v>
      </c>
      <c r="B447" s="26" t="s">
        <v>658</v>
      </c>
      <c r="C447" s="40">
        <v>2018</v>
      </c>
      <c r="D447" s="112"/>
      <c r="E447" s="175" t="s">
        <v>659</v>
      </c>
      <c r="F447" s="128" t="s">
        <v>65</v>
      </c>
      <c r="G447" s="110">
        <f>8542834.63+7457165.37</f>
        <v>16000000</v>
      </c>
      <c r="H447" s="100">
        <v>43435</v>
      </c>
      <c r="I447" s="100">
        <v>43830</v>
      </c>
      <c r="J447" s="123">
        <v>1</v>
      </c>
      <c r="K447" s="127">
        <f>15710989</f>
        <v>15710989</v>
      </c>
      <c r="L447" s="125"/>
      <c r="M447" s="175"/>
    </row>
    <row r="448" spans="1:13" s="10" customFormat="1" ht="12" x14ac:dyDescent="0.2">
      <c r="A448" s="5">
        <v>465</v>
      </c>
      <c r="B448" s="26">
        <v>0</v>
      </c>
      <c r="C448" s="40">
        <v>2018</v>
      </c>
      <c r="D448" s="112"/>
      <c r="E448" s="175" t="s">
        <v>69</v>
      </c>
      <c r="F448" s="128" t="s">
        <v>65</v>
      </c>
      <c r="G448" s="110">
        <v>6895568.71</v>
      </c>
      <c r="H448" s="100"/>
      <c r="I448" s="100"/>
      <c r="J448" s="123"/>
      <c r="K448" s="124">
        <v>0</v>
      </c>
      <c r="L448" s="125"/>
      <c r="M448" s="175"/>
    </row>
    <row r="449" spans="1:17" s="10" customFormat="1" ht="12" x14ac:dyDescent="0.2">
      <c r="A449" s="5">
        <v>466</v>
      </c>
      <c r="B449" s="26" t="s">
        <v>660</v>
      </c>
      <c r="C449" s="40">
        <v>2018</v>
      </c>
      <c r="D449" s="112"/>
      <c r="E449" s="175" t="s">
        <v>661</v>
      </c>
      <c r="F449" s="128" t="s">
        <v>22</v>
      </c>
      <c r="G449" s="110">
        <v>3000000</v>
      </c>
      <c r="H449" s="100">
        <v>43388</v>
      </c>
      <c r="I449" s="100">
        <v>43471</v>
      </c>
      <c r="J449" s="123">
        <v>1</v>
      </c>
      <c r="K449" s="127">
        <v>2959185.3</v>
      </c>
      <c r="L449" s="125"/>
      <c r="M449" s="175"/>
    </row>
    <row r="450" spans="1:17" s="26" customFormat="1" ht="12" x14ac:dyDescent="0.25">
      <c r="A450" s="15">
        <v>467</v>
      </c>
      <c r="B450" s="26" t="s">
        <v>662</v>
      </c>
      <c r="C450" s="40">
        <v>2018</v>
      </c>
      <c r="D450" s="40"/>
      <c r="E450" s="175" t="s">
        <v>66</v>
      </c>
      <c r="F450" s="128" t="s">
        <v>44</v>
      </c>
      <c r="G450" s="110">
        <v>12885436.16</v>
      </c>
      <c r="H450" s="100">
        <v>43481</v>
      </c>
      <c r="I450" s="100">
        <v>43890</v>
      </c>
      <c r="J450" s="123">
        <v>0.85</v>
      </c>
      <c r="K450" s="87">
        <v>10465121.939999999</v>
      </c>
      <c r="L450" s="125"/>
      <c r="M450" s="174" t="s">
        <v>810</v>
      </c>
    </row>
    <row r="451" spans="1:17" s="26" customFormat="1" ht="22.5" x14ac:dyDescent="0.2">
      <c r="A451" s="15"/>
      <c r="C451" s="40">
        <v>2019</v>
      </c>
      <c r="D451" s="85"/>
      <c r="E451" s="72" t="s">
        <v>701</v>
      </c>
      <c r="F451" s="78" t="s">
        <v>22</v>
      </c>
      <c r="G451" s="97">
        <v>16478571.43</v>
      </c>
      <c r="H451" s="88"/>
      <c r="I451" s="88"/>
      <c r="J451" s="79"/>
      <c r="K451" s="89">
        <v>0</v>
      </c>
      <c r="L451" s="80"/>
      <c r="M451" s="175"/>
      <c r="N451" s="3"/>
      <c r="O451" s="3"/>
      <c r="P451" s="3"/>
      <c r="Q451" s="3"/>
    </row>
    <row r="452" spans="1:17" s="26" customFormat="1" ht="12" x14ac:dyDescent="0.2">
      <c r="A452" s="15"/>
      <c r="C452" s="40">
        <v>2019</v>
      </c>
      <c r="D452" s="85"/>
      <c r="E452" s="72" t="s">
        <v>700</v>
      </c>
      <c r="F452" s="78" t="s">
        <v>39</v>
      </c>
      <c r="G452" s="97">
        <v>2000000</v>
      </c>
      <c r="H452" s="88"/>
      <c r="I452" s="88"/>
      <c r="J452" s="79"/>
      <c r="K452" s="89">
        <v>0</v>
      </c>
      <c r="L452" s="80"/>
      <c r="M452" s="175"/>
      <c r="N452" s="3"/>
      <c r="O452" s="3"/>
      <c r="P452" s="3"/>
      <c r="Q452" s="3"/>
    </row>
    <row r="453" spans="1:17" s="26" customFormat="1" ht="12" x14ac:dyDescent="0.2">
      <c r="A453" s="15"/>
      <c r="C453" s="77">
        <v>2019</v>
      </c>
      <c r="D453" s="122"/>
      <c r="E453" s="72" t="s">
        <v>50</v>
      </c>
      <c r="F453" s="78"/>
      <c r="G453" s="97">
        <v>4338835.57</v>
      </c>
      <c r="H453" s="88"/>
      <c r="I453" s="88"/>
      <c r="J453" s="79"/>
      <c r="K453" s="127">
        <v>0</v>
      </c>
      <c r="L453" s="80"/>
      <c r="M453" s="175"/>
      <c r="N453" s="3"/>
      <c r="O453" s="3"/>
      <c r="P453" s="3"/>
      <c r="Q453" s="3"/>
    </row>
    <row r="454" spans="1:17" s="26" customFormat="1" ht="12" x14ac:dyDescent="0.2">
      <c r="A454" s="15"/>
      <c r="C454" s="77">
        <v>2019</v>
      </c>
      <c r="D454" s="106"/>
      <c r="E454" s="175" t="s">
        <v>51</v>
      </c>
      <c r="F454" s="78" t="s">
        <v>52</v>
      </c>
      <c r="G454" s="110">
        <v>500000</v>
      </c>
      <c r="H454" s="88"/>
      <c r="I454" s="88"/>
      <c r="J454" s="79"/>
      <c r="K454" s="89">
        <v>0</v>
      </c>
      <c r="L454" s="80"/>
      <c r="M454" s="175"/>
      <c r="N454" s="3"/>
      <c r="O454" s="3"/>
      <c r="P454" s="3"/>
      <c r="Q454" s="3"/>
    </row>
    <row r="455" spans="1:17" s="26" customFormat="1" ht="12" x14ac:dyDescent="0.2">
      <c r="A455" s="15"/>
      <c r="C455" s="77">
        <v>2019</v>
      </c>
      <c r="D455" s="106"/>
      <c r="E455" s="175" t="s">
        <v>53</v>
      </c>
      <c r="F455" s="78" t="s">
        <v>54</v>
      </c>
      <c r="G455" s="110">
        <v>2500000</v>
      </c>
      <c r="H455" s="88"/>
      <c r="I455" s="88"/>
      <c r="J455" s="79"/>
      <c r="K455" s="89">
        <v>0</v>
      </c>
      <c r="L455" s="80"/>
      <c r="M455" s="175"/>
      <c r="N455" s="3"/>
      <c r="O455" s="3"/>
      <c r="P455" s="3"/>
      <c r="Q455" s="3"/>
    </row>
    <row r="456" spans="1:17" s="26" customFormat="1" ht="12" x14ac:dyDescent="0.25">
      <c r="A456" s="15"/>
      <c r="C456" s="77">
        <v>2019</v>
      </c>
      <c r="D456" s="77"/>
      <c r="E456" s="175" t="s">
        <v>56</v>
      </c>
      <c r="F456" s="175" t="s">
        <v>42</v>
      </c>
      <c r="G456" s="110">
        <v>20000000</v>
      </c>
      <c r="H456" s="88">
        <v>43512</v>
      </c>
      <c r="I456" s="88">
        <v>43951</v>
      </c>
      <c r="J456" s="79">
        <v>0.9133</v>
      </c>
      <c r="K456" s="89">
        <v>12600816.960000001</v>
      </c>
      <c r="L456" s="80"/>
      <c r="M456" s="174" t="s">
        <v>810</v>
      </c>
      <c r="N456" s="14"/>
      <c r="O456" s="14"/>
      <c r="P456" s="14"/>
      <c r="Q456" s="14"/>
    </row>
    <row r="457" spans="1:17" s="26" customFormat="1" ht="12" x14ac:dyDescent="0.25">
      <c r="A457" s="15"/>
      <c r="C457" s="77">
        <v>2019</v>
      </c>
      <c r="D457" s="77"/>
      <c r="E457" s="175" t="s">
        <v>58</v>
      </c>
      <c r="F457" s="78" t="s">
        <v>22</v>
      </c>
      <c r="G457" s="110">
        <v>20000000</v>
      </c>
      <c r="H457" s="88">
        <v>43539</v>
      </c>
      <c r="I457" s="88">
        <v>44074</v>
      </c>
      <c r="J457" s="79">
        <v>0.4</v>
      </c>
      <c r="K457" s="89">
        <v>10387163.609999999</v>
      </c>
      <c r="L457" s="80"/>
      <c r="M457" s="174" t="s">
        <v>810</v>
      </c>
      <c r="N457" s="14"/>
      <c r="O457" s="14"/>
      <c r="P457" s="14"/>
      <c r="Q457" s="14"/>
    </row>
    <row r="458" spans="1:17" s="26" customFormat="1" ht="22.5" x14ac:dyDescent="0.25">
      <c r="A458" s="15"/>
      <c r="C458" s="77">
        <v>2019</v>
      </c>
      <c r="D458" s="77"/>
      <c r="E458" s="175" t="s">
        <v>60</v>
      </c>
      <c r="F458" s="78" t="s">
        <v>22</v>
      </c>
      <c r="G458" s="110">
        <v>9000000</v>
      </c>
      <c r="H458" s="88">
        <v>43469</v>
      </c>
      <c r="I458" s="88">
        <v>43921</v>
      </c>
      <c r="J458" s="79">
        <v>0.99</v>
      </c>
      <c r="K458" s="89">
        <v>5751681.96</v>
      </c>
      <c r="L458" s="80"/>
      <c r="M458" s="174" t="s">
        <v>810</v>
      </c>
      <c r="N458" s="14"/>
      <c r="O458" s="14"/>
      <c r="P458" s="14"/>
      <c r="Q458" s="14"/>
    </row>
    <row r="459" spans="1:17" s="26" customFormat="1" ht="12" x14ac:dyDescent="0.25">
      <c r="A459" s="15"/>
      <c r="C459" s="77">
        <v>2019</v>
      </c>
      <c r="D459" s="77"/>
      <c r="E459" s="175" t="s">
        <v>62</v>
      </c>
      <c r="F459" s="175" t="s">
        <v>42</v>
      </c>
      <c r="G459" s="110">
        <v>2000000</v>
      </c>
      <c r="H459" s="88">
        <v>43540</v>
      </c>
      <c r="I459" s="88">
        <v>43830</v>
      </c>
      <c r="J459" s="79">
        <v>1</v>
      </c>
      <c r="K459" s="89">
        <v>1646069.8</v>
      </c>
      <c r="L459" s="80"/>
      <c r="M459" s="174"/>
      <c r="N459" s="14"/>
      <c r="O459" s="14"/>
      <c r="P459" s="14"/>
      <c r="Q459" s="14"/>
    </row>
    <row r="460" spans="1:17" s="26" customFormat="1" ht="12" x14ac:dyDescent="0.25">
      <c r="A460" s="15"/>
      <c r="C460" s="77">
        <v>2019</v>
      </c>
      <c r="D460" s="77"/>
      <c r="E460" s="175" t="s">
        <v>64</v>
      </c>
      <c r="F460" s="175" t="s">
        <v>65</v>
      </c>
      <c r="G460" s="110">
        <v>2000000</v>
      </c>
      <c r="H460" s="88">
        <v>43471</v>
      </c>
      <c r="I460" s="88">
        <v>43876</v>
      </c>
      <c r="J460" s="79">
        <v>1</v>
      </c>
      <c r="K460" s="89">
        <v>1597645.52</v>
      </c>
      <c r="L460" s="80"/>
      <c r="M460" s="174"/>
      <c r="N460" s="14"/>
      <c r="O460" s="14"/>
      <c r="P460" s="14"/>
      <c r="Q460" s="14"/>
    </row>
    <row r="461" spans="1:17" s="26" customFormat="1" ht="12" x14ac:dyDescent="0.25">
      <c r="A461" s="15"/>
      <c r="C461" s="77">
        <v>2019</v>
      </c>
      <c r="D461" s="77"/>
      <c r="E461" s="175" t="s">
        <v>66</v>
      </c>
      <c r="F461" s="175" t="s">
        <v>44</v>
      </c>
      <c r="G461" s="110">
        <v>3000000</v>
      </c>
      <c r="H461" s="88">
        <v>43662</v>
      </c>
      <c r="I461" s="88">
        <v>43921</v>
      </c>
      <c r="J461" s="79">
        <v>0.85</v>
      </c>
      <c r="K461" s="89">
        <v>2198787.96</v>
      </c>
      <c r="L461" s="80"/>
      <c r="M461" s="174" t="s">
        <v>810</v>
      </c>
      <c r="N461" s="14"/>
      <c r="O461" s="14"/>
      <c r="P461" s="14"/>
      <c r="Q461" s="14"/>
    </row>
    <row r="462" spans="1:17" s="26" customFormat="1" ht="12" x14ac:dyDescent="0.2">
      <c r="A462" s="15"/>
      <c r="C462" s="77">
        <v>2019</v>
      </c>
      <c r="D462" s="106"/>
      <c r="E462" s="58" t="s">
        <v>67</v>
      </c>
      <c r="F462" s="175"/>
      <c r="G462" s="110">
        <v>2387650.4900000002</v>
      </c>
      <c r="H462" s="88"/>
      <c r="I462" s="88"/>
      <c r="J462" s="79"/>
      <c r="K462" s="89">
        <v>26101.040000000001</v>
      </c>
      <c r="L462" s="80"/>
      <c r="M462" s="174"/>
      <c r="N462" s="3"/>
      <c r="O462" s="3"/>
      <c r="P462" s="3"/>
      <c r="Q462" s="3"/>
    </row>
    <row r="463" spans="1:17" s="26" customFormat="1" ht="12" x14ac:dyDescent="0.25">
      <c r="A463" s="15"/>
      <c r="C463" s="77">
        <v>2019</v>
      </c>
      <c r="D463" s="77"/>
      <c r="E463" s="175" t="s">
        <v>68</v>
      </c>
      <c r="F463" s="78" t="s">
        <v>22</v>
      </c>
      <c r="G463" s="110">
        <v>1678571.43</v>
      </c>
      <c r="H463" s="88">
        <v>43632</v>
      </c>
      <c r="I463" s="88">
        <v>43982</v>
      </c>
      <c r="J463" s="79">
        <v>0.93500000000000005</v>
      </c>
      <c r="K463" s="89">
        <v>1340463.01</v>
      </c>
      <c r="L463" s="80"/>
      <c r="M463" s="174" t="s">
        <v>810</v>
      </c>
      <c r="N463" s="14"/>
      <c r="O463" s="14"/>
      <c r="P463" s="14"/>
      <c r="Q463" s="14"/>
    </row>
    <row r="464" spans="1:17" s="26" customFormat="1" ht="12" x14ac:dyDescent="0.2">
      <c r="A464" s="15"/>
      <c r="C464" s="77">
        <v>2019</v>
      </c>
      <c r="D464" s="106"/>
      <c r="E464" s="175" t="s">
        <v>69</v>
      </c>
      <c r="F464" s="78"/>
      <c r="G464" s="110">
        <v>10877134.99</v>
      </c>
      <c r="H464" s="88"/>
      <c r="I464" s="88"/>
      <c r="J464" s="79"/>
      <c r="K464" s="89">
        <v>0</v>
      </c>
      <c r="L464" s="80"/>
      <c r="M464" s="175"/>
      <c r="N464" s="3"/>
      <c r="O464" s="3"/>
      <c r="P464" s="3"/>
      <c r="Q464" s="3"/>
    </row>
    <row r="465" spans="1:17" s="26" customFormat="1" ht="12" x14ac:dyDescent="0.2">
      <c r="A465" s="15"/>
      <c r="C465" s="77"/>
      <c r="D465" s="122"/>
      <c r="E465" s="58" t="s">
        <v>70</v>
      </c>
      <c r="F465" s="128"/>
      <c r="G465" s="110"/>
      <c r="H465" s="88"/>
      <c r="I465" s="88"/>
      <c r="J465" s="79"/>
      <c r="K465" s="89"/>
      <c r="L465" s="80"/>
      <c r="M465" s="175"/>
      <c r="N465" s="3"/>
      <c r="O465" s="3"/>
      <c r="P465" s="3"/>
      <c r="Q465" s="3"/>
    </row>
    <row r="466" spans="1:17" s="26" customFormat="1" ht="12" x14ac:dyDescent="0.2">
      <c r="A466" s="15"/>
      <c r="C466" s="77"/>
      <c r="D466" s="106"/>
      <c r="E466" s="58" t="s">
        <v>71</v>
      </c>
      <c r="F466" s="78"/>
      <c r="G466" s="110">
        <v>15000000</v>
      </c>
      <c r="H466" s="88"/>
      <c r="I466" s="88"/>
      <c r="J466" s="79"/>
      <c r="K466" s="89">
        <v>14988000</v>
      </c>
      <c r="L466" s="80"/>
      <c r="M466" s="175"/>
      <c r="N466" s="3"/>
      <c r="O466" s="3"/>
      <c r="P466" s="3"/>
      <c r="Q466" s="3"/>
    </row>
    <row r="467" spans="1:17" s="26" customFormat="1" ht="12" x14ac:dyDescent="0.2">
      <c r="A467" s="15"/>
      <c r="C467" s="77"/>
      <c r="D467" s="106"/>
      <c r="E467" s="58" t="s">
        <v>72</v>
      </c>
      <c r="F467" s="78"/>
      <c r="G467" s="110">
        <v>12000000</v>
      </c>
      <c r="H467" s="88"/>
      <c r="I467" s="88"/>
      <c r="J467" s="79"/>
      <c r="K467" s="89">
        <v>11988000</v>
      </c>
      <c r="L467" s="80"/>
      <c r="M467" s="175"/>
      <c r="N467" s="3"/>
      <c r="O467" s="3"/>
      <c r="P467" s="3"/>
      <c r="Q467" s="3"/>
    </row>
    <row r="468" spans="1:17" s="26" customFormat="1" ht="12" x14ac:dyDescent="0.2">
      <c r="A468" s="15"/>
      <c r="C468" s="77"/>
      <c r="D468" s="106"/>
      <c r="E468" s="58" t="s">
        <v>73</v>
      </c>
      <c r="F468" s="78"/>
      <c r="G468" s="110">
        <v>3594500</v>
      </c>
      <c r="H468" s="88"/>
      <c r="I468" s="88"/>
      <c r="J468" s="79"/>
      <c r="K468" s="89">
        <v>0</v>
      </c>
      <c r="L468" s="80"/>
      <c r="M468" s="175"/>
      <c r="N468" s="3"/>
      <c r="O468" s="3"/>
      <c r="P468" s="3"/>
      <c r="Q468" s="3"/>
    </row>
    <row r="469" spans="1:17" s="26" customFormat="1" ht="12" x14ac:dyDescent="0.2">
      <c r="A469" s="15"/>
      <c r="C469" s="77"/>
      <c r="D469" s="106"/>
      <c r="E469" s="58" t="s">
        <v>74</v>
      </c>
      <c r="F469" s="78"/>
      <c r="G469" s="110">
        <v>4400000</v>
      </c>
      <c r="H469" s="88"/>
      <c r="I469" s="88"/>
      <c r="J469" s="79"/>
      <c r="K469" s="89">
        <v>0</v>
      </c>
      <c r="L469" s="80"/>
      <c r="M469" s="175"/>
      <c r="N469" s="3"/>
      <c r="O469" s="3"/>
      <c r="P469" s="3"/>
      <c r="Q469" s="3"/>
    </row>
    <row r="470" spans="1:17" s="26" customFormat="1" ht="12" x14ac:dyDescent="0.2">
      <c r="A470" s="15"/>
      <c r="C470" s="77">
        <v>2019</v>
      </c>
      <c r="D470" s="106"/>
      <c r="E470" s="175" t="s">
        <v>75</v>
      </c>
      <c r="F470" s="78"/>
      <c r="G470" s="110">
        <v>2000000</v>
      </c>
      <c r="H470" s="88"/>
      <c r="I470" s="88"/>
      <c r="J470" s="79"/>
      <c r="K470" s="89">
        <v>1530000</v>
      </c>
      <c r="L470" s="80"/>
      <c r="M470" s="175"/>
      <c r="N470" s="3"/>
      <c r="O470" s="3"/>
      <c r="P470" s="3"/>
      <c r="Q470" s="3"/>
    </row>
    <row r="471" spans="1:17" s="10" customFormat="1" ht="12" x14ac:dyDescent="0.2">
      <c r="A471" s="5"/>
      <c r="B471" s="26"/>
      <c r="C471" s="40"/>
      <c r="D471" s="112"/>
      <c r="E471" s="173" t="s">
        <v>805</v>
      </c>
      <c r="F471" s="128"/>
      <c r="G471" s="149">
        <f>SUM(G307:G470)</f>
        <v>441649422.73000008</v>
      </c>
      <c r="H471" s="100"/>
      <c r="I471" s="100"/>
      <c r="J471" s="123"/>
      <c r="K471" s="149">
        <f>SUM(K307:K470)</f>
        <v>288288040.59000003</v>
      </c>
      <c r="L471" s="125"/>
      <c r="M471" s="175"/>
    </row>
    <row r="472" spans="1:17" s="10" customFormat="1" ht="12" x14ac:dyDescent="0.2">
      <c r="A472" s="5"/>
      <c r="B472" s="26"/>
      <c r="C472" s="40"/>
      <c r="D472" s="112"/>
      <c r="E472" s="173"/>
      <c r="F472" s="128"/>
      <c r="G472" s="150"/>
      <c r="H472" s="100"/>
      <c r="I472" s="100"/>
      <c r="J472" s="123"/>
      <c r="K472" s="150"/>
      <c r="L472" s="125"/>
      <c r="M472" s="175"/>
    </row>
    <row r="473" spans="1:17" s="10" customFormat="1" ht="12" x14ac:dyDescent="0.2">
      <c r="A473" s="5"/>
      <c r="B473" s="26"/>
      <c r="C473" s="40"/>
      <c r="D473" s="112"/>
      <c r="E473" s="173"/>
      <c r="F473" s="128"/>
      <c r="G473" s="150"/>
      <c r="H473" s="100"/>
      <c r="I473" s="100"/>
      <c r="J473" s="123"/>
      <c r="K473" s="150"/>
      <c r="L473" s="125"/>
      <c r="M473" s="175"/>
    </row>
    <row r="474" spans="1:17" ht="12" x14ac:dyDescent="0.2">
      <c r="C474" s="40"/>
      <c r="D474" s="85" t="s">
        <v>77</v>
      </c>
      <c r="E474" s="58"/>
      <c r="F474" s="78"/>
      <c r="G474" s="86"/>
      <c r="H474" s="88"/>
      <c r="I474" s="88"/>
      <c r="J474" s="79"/>
      <c r="K474" s="79"/>
      <c r="L474" s="80"/>
    </row>
    <row r="475" spans="1:17" ht="12" x14ac:dyDescent="0.2">
      <c r="A475" s="5">
        <v>61</v>
      </c>
      <c r="C475" s="40">
        <v>2004</v>
      </c>
      <c r="D475" s="81"/>
      <c r="E475" s="151" t="s">
        <v>663</v>
      </c>
      <c r="F475" s="78" t="s">
        <v>65</v>
      </c>
      <c r="G475" s="87">
        <v>1000000</v>
      </c>
      <c r="H475" s="88"/>
      <c r="I475" s="88"/>
      <c r="J475" s="79"/>
      <c r="K475" s="89">
        <f>1000000-991689</f>
        <v>8311</v>
      </c>
      <c r="L475" s="135"/>
    </row>
    <row r="476" spans="1:17" s="222" customFormat="1" ht="12" x14ac:dyDescent="0.2">
      <c r="A476" s="210">
        <v>62</v>
      </c>
      <c r="B476" s="224"/>
      <c r="C476" s="212">
        <v>2001</v>
      </c>
      <c r="D476" s="231"/>
      <c r="E476" s="233" t="s">
        <v>664</v>
      </c>
      <c r="F476" s="215" t="s">
        <v>65</v>
      </c>
      <c r="G476" s="234">
        <v>500000</v>
      </c>
      <c r="H476" s="217"/>
      <c r="I476" s="217"/>
      <c r="J476" s="218"/>
      <c r="K476" s="219">
        <v>0</v>
      </c>
      <c r="L476" s="232"/>
      <c r="M476" s="214"/>
    </row>
    <row r="477" spans="1:17" ht="12" x14ac:dyDescent="0.2">
      <c r="A477" s="5">
        <v>71</v>
      </c>
      <c r="B477" s="30" t="s">
        <v>665</v>
      </c>
      <c r="C477" s="40">
        <v>2013</v>
      </c>
      <c r="D477" s="81"/>
      <c r="E477" s="58" t="s">
        <v>666</v>
      </c>
      <c r="F477" s="175" t="s">
        <v>22</v>
      </c>
      <c r="G477" s="137">
        <v>606779.6</v>
      </c>
      <c r="H477" s="152">
        <v>41792</v>
      </c>
      <c r="I477" s="152">
        <v>41973</v>
      </c>
      <c r="J477" s="68">
        <v>1</v>
      </c>
      <c r="K477" s="92">
        <v>544360.59</v>
      </c>
      <c r="L477" s="58"/>
      <c r="M477" s="174"/>
    </row>
    <row r="478" spans="1:17" ht="22.5" x14ac:dyDescent="0.2">
      <c r="A478" s="5">
        <v>182</v>
      </c>
      <c r="B478" s="30" t="s">
        <v>667</v>
      </c>
      <c r="C478" s="77">
        <v>2016</v>
      </c>
      <c r="D478" s="106"/>
      <c r="E478" s="72" t="s">
        <v>668</v>
      </c>
      <c r="F478" s="103" t="s">
        <v>669</v>
      </c>
      <c r="G478" s="97">
        <v>3000000</v>
      </c>
      <c r="H478" s="98">
        <v>42736</v>
      </c>
      <c r="I478" s="98">
        <v>42993</v>
      </c>
      <c r="J478" s="79">
        <v>1</v>
      </c>
      <c r="K478" s="89">
        <f>9587.28+2451442.11</f>
        <v>2461029.3899999997</v>
      </c>
      <c r="L478" s="97"/>
      <c r="M478" s="174"/>
    </row>
    <row r="479" spans="1:17" ht="12" x14ac:dyDescent="0.2">
      <c r="A479" s="5">
        <v>183</v>
      </c>
      <c r="B479" s="30" t="s">
        <v>670</v>
      </c>
      <c r="C479" s="77">
        <v>2016</v>
      </c>
      <c r="D479" s="106"/>
      <c r="E479" s="72" t="s">
        <v>671</v>
      </c>
      <c r="F479" s="82" t="s">
        <v>42</v>
      </c>
      <c r="G479" s="97">
        <v>2000000</v>
      </c>
      <c r="H479" s="98">
        <v>42810</v>
      </c>
      <c r="I479" s="98">
        <v>43465</v>
      </c>
      <c r="J479" s="79">
        <v>1</v>
      </c>
      <c r="K479" s="89">
        <v>1451778.7</v>
      </c>
      <c r="L479" s="97"/>
    </row>
    <row r="480" spans="1:17" ht="12" x14ac:dyDescent="0.2">
      <c r="A480" s="5">
        <v>187</v>
      </c>
      <c r="B480" s="30" t="s">
        <v>672</v>
      </c>
      <c r="C480" s="77">
        <v>2016</v>
      </c>
      <c r="D480" s="106"/>
      <c r="E480" s="72" t="s">
        <v>673</v>
      </c>
      <c r="F480" s="82" t="s">
        <v>246</v>
      </c>
      <c r="G480" s="97">
        <v>500000</v>
      </c>
      <c r="H480" s="98">
        <v>42767</v>
      </c>
      <c r="I480" s="98">
        <v>42916</v>
      </c>
      <c r="J480" s="79">
        <v>1</v>
      </c>
      <c r="K480" s="89">
        <f>440271.36+2396.88</f>
        <v>442668.24</v>
      </c>
      <c r="L480" s="97"/>
      <c r="M480" s="174"/>
    </row>
    <row r="481" spans="1:15" ht="22.5" x14ac:dyDescent="0.2">
      <c r="A481" s="5">
        <v>189</v>
      </c>
      <c r="B481" s="30" t="s">
        <v>674</v>
      </c>
      <c r="C481" s="77">
        <v>2016</v>
      </c>
      <c r="D481" s="106"/>
      <c r="E481" s="72" t="s">
        <v>821</v>
      </c>
      <c r="F481" s="82" t="s">
        <v>42</v>
      </c>
      <c r="G481" s="97">
        <v>1000000</v>
      </c>
      <c r="H481" s="98">
        <v>43236</v>
      </c>
      <c r="I481" s="98">
        <v>43465</v>
      </c>
      <c r="J481" s="79">
        <v>1</v>
      </c>
      <c r="K481" s="89">
        <v>1013905.35</v>
      </c>
      <c r="L481" s="97"/>
      <c r="M481" s="175" t="s">
        <v>825</v>
      </c>
    </row>
    <row r="482" spans="1:15" s="14" customFormat="1" ht="22.5" x14ac:dyDescent="0.25">
      <c r="A482" s="15">
        <v>259</v>
      </c>
      <c r="B482" s="30" t="s">
        <v>675</v>
      </c>
      <c r="C482" s="40">
        <v>2017</v>
      </c>
      <c r="D482" s="40"/>
      <c r="E482" s="175" t="s">
        <v>676</v>
      </c>
      <c r="F482" s="78" t="s">
        <v>52</v>
      </c>
      <c r="G482" s="110">
        <v>678571.43</v>
      </c>
      <c r="H482" s="88">
        <v>43055</v>
      </c>
      <c r="I482" s="88">
        <v>43830</v>
      </c>
      <c r="J482" s="79">
        <v>0.9</v>
      </c>
      <c r="K482" s="89">
        <v>491510.65</v>
      </c>
      <c r="L482" s="80"/>
      <c r="M482" s="174" t="s">
        <v>816</v>
      </c>
    </row>
    <row r="483" spans="1:15" s="14" customFormat="1" ht="22.5" x14ac:dyDescent="0.25">
      <c r="A483" s="15">
        <v>223</v>
      </c>
      <c r="B483" s="30" t="s">
        <v>677</v>
      </c>
      <c r="C483" s="40">
        <v>2017</v>
      </c>
      <c r="D483" s="40"/>
      <c r="E483" s="175" t="s">
        <v>678</v>
      </c>
      <c r="F483" s="78" t="s">
        <v>44</v>
      </c>
      <c r="G483" s="110">
        <v>1356746.77</v>
      </c>
      <c r="H483" s="88">
        <v>43055</v>
      </c>
      <c r="I483" s="88">
        <v>44074</v>
      </c>
      <c r="J483" s="79">
        <v>0.83</v>
      </c>
      <c r="K483" s="89">
        <v>1197855.77</v>
      </c>
      <c r="L483" s="80"/>
      <c r="M483" s="174" t="s">
        <v>828</v>
      </c>
    </row>
    <row r="484" spans="1:15" ht="12" x14ac:dyDescent="0.2">
      <c r="A484" s="5">
        <v>321</v>
      </c>
      <c r="B484" s="30" t="s">
        <v>679</v>
      </c>
      <c r="C484" s="40">
        <v>2017</v>
      </c>
      <c r="D484" s="112"/>
      <c r="E484" s="175" t="s">
        <v>680</v>
      </c>
      <c r="F484" s="78"/>
      <c r="G484" s="110">
        <v>1000000</v>
      </c>
      <c r="H484" s="88">
        <v>43055</v>
      </c>
      <c r="I484" s="88">
        <v>43190</v>
      </c>
      <c r="J484" s="79">
        <v>1</v>
      </c>
      <c r="K484" s="89">
        <v>862393.35</v>
      </c>
      <c r="L484" s="80"/>
      <c r="M484" s="174"/>
    </row>
    <row r="485" spans="1:15" ht="22.5" x14ac:dyDescent="0.2">
      <c r="A485" s="5">
        <v>224</v>
      </c>
      <c r="B485" s="30" t="s">
        <v>681</v>
      </c>
      <c r="C485" s="40">
        <v>2017</v>
      </c>
      <c r="D485" s="112"/>
      <c r="E485" s="175" t="s">
        <v>682</v>
      </c>
      <c r="F485" s="78" t="s">
        <v>165</v>
      </c>
      <c r="G485" s="110">
        <v>1000000</v>
      </c>
      <c r="H485" s="88">
        <v>43116</v>
      </c>
      <c r="I485" s="88">
        <v>43389</v>
      </c>
      <c r="J485" s="79">
        <v>1</v>
      </c>
      <c r="K485" s="89">
        <v>898258.82</v>
      </c>
      <c r="L485" s="80"/>
    </row>
    <row r="486" spans="1:15" ht="12" x14ac:dyDescent="0.2">
      <c r="A486" s="5">
        <v>222</v>
      </c>
      <c r="B486" s="30" t="s">
        <v>683</v>
      </c>
      <c r="C486" s="40">
        <v>2017</v>
      </c>
      <c r="D486" s="112"/>
      <c r="E486" s="175" t="s">
        <v>684</v>
      </c>
      <c r="F486" s="78" t="s">
        <v>165</v>
      </c>
      <c r="G486" s="110">
        <v>1500000</v>
      </c>
      <c r="H486" s="88">
        <v>42979</v>
      </c>
      <c r="I486" s="88">
        <v>43281</v>
      </c>
      <c r="J486" s="79">
        <v>1</v>
      </c>
      <c r="K486" s="89">
        <f>1328590.19+3305.89</f>
        <v>1331896.0799999998</v>
      </c>
      <c r="L486" s="80"/>
    </row>
    <row r="487" spans="1:15" s="10" customFormat="1" ht="22.5" x14ac:dyDescent="0.2">
      <c r="A487" s="5">
        <v>417</v>
      </c>
      <c r="B487" s="26" t="s">
        <v>685</v>
      </c>
      <c r="C487" s="40">
        <v>2018</v>
      </c>
      <c r="D487" s="112"/>
      <c r="E487" s="175" t="s">
        <v>686</v>
      </c>
      <c r="F487" s="126" t="s">
        <v>65</v>
      </c>
      <c r="G487" s="110">
        <v>650000</v>
      </c>
      <c r="H487" s="100">
        <v>43252</v>
      </c>
      <c r="I487" s="100">
        <v>43373</v>
      </c>
      <c r="J487" s="123">
        <v>1</v>
      </c>
      <c r="K487" s="124">
        <f>544106.01+2500</f>
        <v>546606.01</v>
      </c>
      <c r="L487" s="125"/>
      <c r="M487" s="175"/>
    </row>
    <row r="488" spans="1:15" s="10" customFormat="1" ht="12" x14ac:dyDescent="0.2">
      <c r="A488" s="5">
        <v>419</v>
      </c>
      <c r="B488" s="26" t="s">
        <v>687</v>
      </c>
      <c r="C488" s="40">
        <v>2018</v>
      </c>
      <c r="D488" s="112"/>
      <c r="E488" s="175" t="s">
        <v>688</v>
      </c>
      <c r="F488" s="126" t="s">
        <v>246</v>
      </c>
      <c r="G488" s="110">
        <v>1078571.43</v>
      </c>
      <c r="H488" s="100">
        <v>43324</v>
      </c>
      <c r="I488" s="100">
        <v>43921</v>
      </c>
      <c r="J488" s="123">
        <v>1</v>
      </c>
      <c r="K488" s="124">
        <v>878324.61</v>
      </c>
      <c r="L488" s="125"/>
      <c r="M488" s="174"/>
    </row>
    <row r="489" spans="1:15" s="10" customFormat="1" ht="12" x14ac:dyDescent="0.2">
      <c r="A489" s="5">
        <v>463</v>
      </c>
      <c r="B489" s="26"/>
      <c r="C489" s="40">
        <v>2018</v>
      </c>
      <c r="D489" s="112"/>
      <c r="E489" s="175" t="s">
        <v>82</v>
      </c>
      <c r="F489" s="128" t="s">
        <v>22</v>
      </c>
      <c r="G489" s="110">
        <v>1500000</v>
      </c>
      <c r="H489" s="100"/>
      <c r="I489" s="100"/>
      <c r="J489" s="123"/>
      <c r="K489" s="124">
        <v>0</v>
      </c>
      <c r="L489" s="125"/>
      <c r="M489" s="108"/>
    </row>
    <row r="490" spans="1:15" s="10" customFormat="1" ht="22.5" x14ac:dyDescent="0.2">
      <c r="A490" s="5"/>
      <c r="B490" s="26"/>
      <c r="C490" s="77">
        <v>2019</v>
      </c>
      <c r="D490" s="77"/>
      <c r="E490" s="175" t="s">
        <v>79</v>
      </c>
      <c r="F490" s="175" t="s">
        <v>80</v>
      </c>
      <c r="G490" s="110">
        <v>400000</v>
      </c>
      <c r="H490" s="88">
        <v>43662</v>
      </c>
      <c r="I490" s="88">
        <v>43921</v>
      </c>
      <c r="J490" s="79">
        <v>1</v>
      </c>
      <c r="K490" s="89">
        <v>328396.65000000002</v>
      </c>
      <c r="L490" s="80"/>
      <c r="M490" s="174"/>
      <c r="N490" s="14"/>
      <c r="O490" s="14"/>
    </row>
    <row r="491" spans="1:15" s="10" customFormat="1" ht="12" x14ac:dyDescent="0.2">
      <c r="A491" s="5"/>
      <c r="B491" s="26"/>
      <c r="C491" s="77">
        <v>2019</v>
      </c>
      <c r="D491" s="77"/>
      <c r="E491" s="175" t="s">
        <v>81</v>
      </c>
      <c r="F491" s="78" t="s">
        <v>22</v>
      </c>
      <c r="G491" s="110">
        <v>400000</v>
      </c>
      <c r="H491" s="88">
        <v>43471</v>
      </c>
      <c r="I491" s="88">
        <v>43708</v>
      </c>
      <c r="J491" s="79">
        <v>1</v>
      </c>
      <c r="K491" s="89">
        <v>335921.21</v>
      </c>
      <c r="L491" s="80"/>
      <c r="M491" s="174"/>
      <c r="N491" s="14"/>
      <c r="O491" s="14"/>
    </row>
    <row r="492" spans="1:15" s="10" customFormat="1" ht="12" x14ac:dyDescent="0.2">
      <c r="A492" s="5"/>
      <c r="B492" s="26"/>
      <c r="C492" s="77">
        <v>2019</v>
      </c>
      <c r="D492" s="106"/>
      <c r="E492" s="175" t="s">
        <v>82</v>
      </c>
      <c r="F492" s="78"/>
      <c r="G492" s="110">
        <v>5000000</v>
      </c>
      <c r="H492" s="88"/>
      <c r="I492" s="88"/>
      <c r="J492" s="79"/>
      <c r="K492" s="89">
        <v>0</v>
      </c>
      <c r="L492" s="80"/>
      <c r="M492" s="174"/>
      <c r="N492" s="3"/>
      <c r="O492" s="3"/>
    </row>
    <row r="493" spans="1:15" s="10" customFormat="1" ht="12" x14ac:dyDescent="0.2">
      <c r="A493" s="5"/>
      <c r="B493" s="26"/>
      <c r="C493" s="77">
        <v>2019</v>
      </c>
      <c r="D493" s="106"/>
      <c r="E493" s="175" t="s">
        <v>83</v>
      </c>
      <c r="F493" s="78"/>
      <c r="G493" s="110">
        <v>2000000</v>
      </c>
      <c r="H493" s="88"/>
      <c r="I493" s="88"/>
      <c r="J493" s="79"/>
      <c r="K493" s="89">
        <v>0</v>
      </c>
      <c r="L493" s="80"/>
      <c r="M493" s="175"/>
      <c r="N493" s="3"/>
      <c r="O493" s="3"/>
    </row>
    <row r="494" spans="1:15" s="10" customFormat="1" ht="22.5" x14ac:dyDescent="0.2">
      <c r="A494" s="5"/>
      <c r="B494" s="26"/>
      <c r="C494" s="40"/>
      <c r="D494" s="112"/>
      <c r="E494" s="173" t="s">
        <v>806</v>
      </c>
      <c r="F494" s="128"/>
      <c r="G494" s="149">
        <f>SUM(G475:G493)</f>
        <v>25170669.229999997</v>
      </c>
      <c r="H494" s="153"/>
      <c r="I494" s="153"/>
      <c r="J494" s="123"/>
      <c r="K494" s="149">
        <f>SUM(K475:K493)</f>
        <v>12793216.42</v>
      </c>
      <c r="L494" s="125"/>
      <c r="M494" s="108"/>
    </row>
    <row r="495" spans="1:15" ht="12" x14ac:dyDescent="0.2">
      <c r="C495" s="40"/>
      <c r="D495" s="81"/>
      <c r="E495" s="66"/>
      <c r="F495" s="78"/>
      <c r="G495" s="86"/>
      <c r="H495" s="40"/>
      <c r="I495" s="40"/>
      <c r="J495" s="79"/>
      <c r="K495" s="79"/>
      <c r="L495" s="80"/>
    </row>
    <row r="496" spans="1:15" s="8" customFormat="1" ht="12.75" x14ac:dyDescent="0.2">
      <c r="B496" s="27"/>
      <c r="C496" s="367" t="s">
        <v>689</v>
      </c>
      <c r="D496" s="367"/>
      <c r="E496" s="367"/>
      <c r="F496" s="154"/>
      <c r="G496" s="155">
        <f>+G494+G471+G304</f>
        <v>615996124.18000019</v>
      </c>
      <c r="H496" s="86"/>
      <c r="I496" s="86"/>
      <c r="J496" s="133"/>
      <c r="K496" s="155">
        <f>+K494+K471+K304</f>
        <v>378565126.38999999</v>
      </c>
      <c r="L496" s="156"/>
      <c r="M496" s="141"/>
    </row>
    <row r="497" spans="1:13" s="8" customFormat="1" ht="13.5" thickBot="1" x14ac:dyDescent="0.25">
      <c r="B497" s="27"/>
      <c r="C497" s="367" t="s">
        <v>690</v>
      </c>
      <c r="D497" s="367"/>
      <c r="E497" s="367"/>
      <c r="F497" s="78"/>
      <c r="G497" s="157">
        <f>+G496+G75</f>
        <v>849349123.12000024</v>
      </c>
      <c r="H497" s="40"/>
      <c r="I497" s="40"/>
      <c r="J497" s="79"/>
      <c r="K497" s="157">
        <f>+K496+K75</f>
        <v>426128327.49000001</v>
      </c>
      <c r="L497" s="80"/>
      <c r="M497" s="141"/>
    </row>
    <row r="498" spans="1:13" ht="12.75" thickTop="1" x14ac:dyDescent="0.2">
      <c r="C498" s="40"/>
      <c r="D498" s="81"/>
      <c r="E498" s="58"/>
      <c r="F498" s="78"/>
      <c r="G498" s="80"/>
      <c r="H498" s="40"/>
      <c r="I498" s="40"/>
      <c r="J498" s="79"/>
      <c r="K498" s="79"/>
      <c r="L498" s="80"/>
    </row>
    <row r="499" spans="1:13" ht="12" x14ac:dyDescent="0.2">
      <c r="C499" s="40"/>
      <c r="D499" s="81"/>
      <c r="E499" s="58"/>
      <c r="F499" s="78"/>
      <c r="G499" s="105"/>
      <c r="H499" s="40"/>
      <c r="I499" s="40"/>
      <c r="J499" s="79"/>
      <c r="K499" s="89"/>
      <c r="L499" s="80"/>
    </row>
    <row r="500" spans="1:13" ht="12" x14ac:dyDescent="0.2">
      <c r="C500" s="40"/>
      <c r="D500" s="81"/>
      <c r="E500" s="58"/>
      <c r="F500" s="78"/>
      <c r="G500" s="105"/>
      <c r="H500" s="40"/>
      <c r="I500" s="40"/>
      <c r="J500" s="79"/>
      <c r="K500" s="162"/>
      <c r="L500" s="80"/>
    </row>
    <row r="501" spans="1:13" ht="12" x14ac:dyDescent="0.2">
      <c r="C501" s="40"/>
      <c r="D501" s="81"/>
      <c r="E501" s="58"/>
      <c r="F501" s="78"/>
      <c r="G501" s="87"/>
      <c r="H501" s="40"/>
      <c r="I501" s="40"/>
      <c r="J501" s="79"/>
      <c r="K501" s="79"/>
      <c r="L501" s="80"/>
    </row>
    <row r="502" spans="1:13" ht="12" x14ac:dyDescent="0.2">
      <c r="C502" s="40"/>
      <c r="D502" s="81"/>
      <c r="E502" s="58"/>
      <c r="F502" s="78"/>
      <c r="G502" s="80"/>
      <c r="H502" s="40"/>
      <c r="I502" s="40"/>
      <c r="J502" s="79"/>
      <c r="K502" s="79"/>
      <c r="L502" s="80"/>
    </row>
    <row r="503" spans="1:13" s="2" customFormat="1" ht="12" x14ac:dyDescent="0.2">
      <c r="A503" s="5"/>
      <c r="B503" s="23"/>
      <c r="C503" s="158"/>
      <c r="D503" s="85"/>
      <c r="E503" s="159" t="s">
        <v>691</v>
      </c>
      <c r="F503" s="173"/>
      <c r="G503" s="134"/>
      <c r="H503" s="160"/>
      <c r="I503" s="129"/>
      <c r="J503" s="161"/>
      <c r="K503" s="160" t="s">
        <v>692</v>
      </c>
      <c r="L503" s="134"/>
      <c r="M503" s="173"/>
    </row>
    <row r="504" spans="1:13" ht="12" x14ac:dyDescent="0.2">
      <c r="C504" s="40"/>
      <c r="D504" s="81"/>
      <c r="E504" s="31" t="s">
        <v>693</v>
      </c>
      <c r="F504" s="175"/>
      <c r="G504" s="80"/>
      <c r="H504" s="40"/>
      <c r="I504" s="40"/>
      <c r="J504" s="79"/>
      <c r="K504" s="40" t="s">
        <v>694</v>
      </c>
      <c r="L504" s="80"/>
    </row>
    <row r="505" spans="1:13" ht="12" x14ac:dyDescent="0.2">
      <c r="C505" s="40"/>
      <c r="D505" s="81"/>
      <c r="E505" s="58"/>
      <c r="F505" s="78"/>
      <c r="G505" s="80"/>
      <c r="H505" s="40"/>
      <c r="I505" s="40"/>
      <c r="J505" s="79"/>
      <c r="K505" s="79"/>
      <c r="L505" s="80"/>
    </row>
    <row r="506" spans="1:13" ht="12" x14ac:dyDescent="0.2">
      <c r="G506" s="80"/>
      <c r="K506" s="18"/>
    </row>
  </sheetData>
  <mergeCells count="21">
    <mergeCell ref="D65:E65"/>
    <mergeCell ref="D75:E75"/>
    <mergeCell ref="C80:M80"/>
    <mergeCell ref="C496:E496"/>
    <mergeCell ref="C497:E497"/>
    <mergeCell ref="D29:E29"/>
    <mergeCell ref="C1:M1"/>
    <mergeCell ref="C2:M2"/>
    <mergeCell ref="C3:M3"/>
    <mergeCell ref="C4:M4"/>
    <mergeCell ref="C6:C7"/>
    <mergeCell ref="D6:E7"/>
    <mergeCell ref="F6:F7"/>
    <mergeCell ref="G6:G7"/>
    <mergeCell ref="H6:H7"/>
    <mergeCell ref="I6:I7"/>
    <mergeCell ref="J6:K6"/>
    <mergeCell ref="L6:L7"/>
    <mergeCell ref="M6:M7"/>
    <mergeCell ref="C9:M9"/>
    <mergeCell ref="D11:E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3"/>
  <sheetViews>
    <sheetView tabSelected="1" topLeftCell="C1" workbookViewId="0">
      <selection activeCell="E478" sqref="E478"/>
    </sheetView>
  </sheetViews>
  <sheetFormatPr defaultRowHeight="12.75" x14ac:dyDescent="0.25"/>
  <cols>
    <col min="1" max="1" width="3.5703125" style="5" hidden="1" customWidth="1"/>
    <col min="2" max="2" width="17.5703125" style="14" hidden="1" customWidth="1"/>
    <col min="3" max="3" width="4.7109375" style="251" customWidth="1"/>
    <col min="4" max="4" width="16" style="252" hidden="1" customWidth="1"/>
    <col min="5" max="5" width="53.7109375" style="49" customWidth="1"/>
    <col min="6" max="6" width="12.7109375" style="253" customWidth="1"/>
    <col min="7" max="7" width="12.85546875" style="239" customWidth="1"/>
    <col min="8" max="9" width="9" style="251" customWidth="1"/>
    <col min="10" max="10" width="6.140625" style="254" customWidth="1"/>
    <col min="11" max="11" width="12.7109375" style="255" customWidth="1"/>
    <col min="12" max="12" width="30.42578125" style="240" customWidth="1"/>
    <col min="13" max="16384" width="9.140625" style="238"/>
  </cols>
  <sheetData>
    <row r="1" spans="1:12" s="237" customFormat="1" ht="16.5" customHeight="1" x14ac:dyDescent="0.25">
      <c r="A1" s="1"/>
      <c r="B1" s="23"/>
      <c r="C1" s="370" t="s">
        <v>0</v>
      </c>
      <c r="D1" s="370"/>
      <c r="E1" s="371"/>
      <c r="F1" s="370"/>
      <c r="G1" s="370"/>
      <c r="H1" s="370"/>
      <c r="I1" s="370"/>
      <c r="J1" s="370"/>
      <c r="K1" s="370"/>
      <c r="L1" s="371"/>
    </row>
    <row r="2" spans="1:12" s="237" customFormat="1" ht="16.5" customHeight="1" x14ac:dyDescent="0.25">
      <c r="A2" s="1"/>
      <c r="B2" s="23"/>
      <c r="C2" s="370" t="s">
        <v>1</v>
      </c>
      <c r="D2" s="370"/>
      <c r="E2" s="371"/>
      <c r="F2" s="370"/>
      <c r="G2" s="370"/>
      <c r="H2" s="370"/>
      <c r="I2" s="370"/>
      <c r="J2" s="370"/>
      <c r="K2" s="370"/>
      <c r="L2" s="371"/>
    </row>
    <row r="3" spans="1:12" s="237" customFormat="1" ht="16.5" customHeight="1" x14ac:dyDescent="0.25">
      <c r="A3" s="1"/>
      <c r="B3" s="23"/>
      <c r="C3" s="370" t="s">
        <v>835</v>
      </c>
      <c r="D3" s="370"/>
      <c r="E3" s="371"/>
      <c r="F3" s="370"/>
      <c r="G3" s="370"/>
      <c r="H3" s="370"/>
      <c r="I3" s="370"/>
      <c r="J3" s="370"/>
      <c r="K3" s="370"/>
      <c r="L3" s="371"/>
    </row>
    <row r="4" spans="1:12" s="237" customFormat="1" ht="16.5" customHeight="1" x14ac:dyDescent="0.25">
      <c r="A4" s="1"/>
      <c r="B4" s="23"/>
      <c r="C4" s="370" t="s">
        <v>2</v>
      </c>
      <c r="D4" s="370"/>
      <c r="E4" s="371"/>
      <c r="F4" s="370"/>
      <c r="G4" s="370"/>
      <c r="H4" s="370"/>
      <c r="I4" s="370"/>
      <c r="J4" s="370"/>
      <c r="K4" s="370"/>
      <c r="L4" s="371"/>
    </row>
    <row r="5" spans="1:12" s="237" customFormat="1" ht="16.5" customHeight="1" x14ac:dyDescent="0.25">
      <c r="A5" s="1"/>
      <c r="B5" s="23"/>
      <c r="C5" s="241"/>
      <c r="D5" s="242"/>
      <c r="E5" s="243"/>
      <c r="F5" s="285"/>
      <c r="G5" s="241"/>
      <c r="H5" s="241"/>
      <c r="I5" s="241"/>
      <c r="J5" s="244"/>
      <c r="K5" s="245"/>
      <c r="L5" s="284"/>
    </row>
    <row r="6" spans="1:12" ht="16.5" customHeight="1" x14ac:dyDescent="0.25">
      <c r="C6" s="372" t="s">
        <v>11</v>
      </c>
      <c r="D6" s="373" t="s">
        <v>696</v>
      </c>
      <c r="E6" s="373"/>
      <c r="F6" s="373" t="s">
        <v>3</v>
      </c>
      <c r="G6" s="373" t="s">
        <v>4</v>
      </c>
      <c r="H6" s="373" t="s">
        <v>5</v>
      </c>
      <c r="I6" s="373" t="s">
        <v>6</v>
      </c>
      <c r="J6" s="373" t="s">
        <v>7</v>
      </c>
      <c r="K6" s="377"/>
      <c r="L6" s="373" t="s">
        <v>848</v>
      </c>
    </row>
    <row r="7" spans="1:12" s="247" customFormat="1" ht="40.5" customHeight="1" thickBot="1" x14ac:dyDescent="0.3">
      <c r="A7" s="21">
        <v>1</v>
      </c>
      <c r="B7" s="29" t="s">
        <v>10</v>
      </c>
      <c r="C7" s="372"/>
      <c r="D7" s="373"/>
      <c r="E7" s="373"/>
      <c r="F7" s="373"/>
      <c r="G7" s="373"/>
      <c r="H7" s="373"/>
      <c r="I7" s="373"/>
      <c r="J7" s="246" t="s">
        <v>12</v>
      </c>
      <c r="K7" s="283" t="s">
        <v>13</v>
      </c>
      <c r="L7" s="373"/>
    </row>
    <row r="8" spans="1:12" ht="16.5" customHeight="1" thickTop="1" x14ac:dyDescent="0.25">
      <c r="B8" s="28"/>
      <c r="C8" s="241"/>
      <c r="D8" s="282"/>
      <c r="E8" s="243"/>
      <c r="F8" s="284"/>
      <c r="G8" s="243"/>
      <c r="H8" s="243"/>
      <c r="I8" s="243"/>
      <c r="J8" s="248"/>
      <c r="K8" s="249"/>
      <c r="L8" s="284"/>
    </row>
    <row r="9" spans="1:12" ht="16.5" customHeight="1" x14ac:dyDescent="0.25">
      <c r="A9" s="5">
        <v>3</v>
      </c>
      <c r="C9" s="375" t="s">
        <v>14</v>
      </c>
      <c r="D9" s="375"/>
      <c r="E9" s="375"/>
      <c r="F9" s="375"/>
      <c r="G9" s="375"/>
      <c r="H9" s="375"/>
      <c r="I9" s="375"/>
      <c r="J9" s="375"/>
      <c r="K9" s="375"/>
      <c r="L9" s="375"/>
    </row>
    <row r="10" spans="1:12" s="3" customFormat="1" ht="16.5" customHeight="1" x14ac:dyDescent="0.2">
      <c r="A10" s="5"/>
      <c r="B10" s="14"/>
      <c r="C10" s="50"/>
      <c r="D10" s="365" t="s">
        <v>15</v>
      </c>
      <c r="E10" s="365"/>
      <c r="F10" s="49"/>
      <c r="G10" s="54"/>
      <c r="H10" s="49"/>
      <c r="I10" s="49"/>
      <c r="J10" s="51"/>
      <c r="K10" s="55"/>
      <c r="L10" s="49"/>
    </row>
    <row r="11" spans="1:12" s="3" customFormat="1" ht="16.5" customHeight="1" x14ac:dyDescent="0.2">
      <c r="A11" s="5"/>
      <c r="B11" s="14"/>
      <c r="C11" s="288">
        <v>2020</v>
      </c>
      <c r="D11" s="49"/>
      <c r="E11" s="49" t="s">
        <v>718</v>
      </c>
      <c r="F11" s="49" t="s">
        <v>239</v>
      </c>
      <c r="G11" s="262">
        <v>1678571.43</v>
      </c>
      <c r="H11" s="290"/>
      <c r="I11" s="263"/>
      <c r="J11" s="291"/>
      <c r="K11" s="292"/>
      <c r="L11" s="293" t="s">
        <v>843</v>
      </c>
    </row>
    <row r="12" spans="1:12" s="3" customFormat="1" ht="16.5" customHeight="1" x14ac:dyDescent="0.2">
      <c r="A12" s="5"/>
      <c r="B12" s="14"/>
      <c r="C12" s="288">
        <v>2020</v>
      </c>
      <c r="D12" s="49"/>
      <c r="E12" s="49" t="s">
        <v>719</v>
      </c>
      <c r="F12" s="49" t="s">
        <v>224</v>
      </c>
      <c r="G12" s="262">
        <v>500000</v>
      </c>
      <c r="H12" s="290"/>
      <c r="I12" s="263"/>
      <c r="J12" s="291"/>
      <c r="K12" s="292"/>
      <c r="L12" s="294" t="s">
        <v>822</v>
      </c>
    </row>
    <row r="13" spans="1:12" s="3" customFormat="1" ht="16.5" customHeight="1" x14ac:dyDescent="0.2">
      <c r="A13" s="5">
        <v>7</v>
      </c>
      <c r="B13" s="14"/>
      <c r="C13" s="288">
        <v>2020</v>
      </c>
      <c r="D13" s="49"/>
      <c r="E13" s="49" t="s">
        <v>720</v>
      </c>
      <c r="F13" s="49" t="s">
        <v>17</v>
      </c>
      <c r="G13" s="262">
        <v>500000</v>
      </c>
      <c r="H13" s="290"/>
      <c r="I13" s="263"/>
      <c r="J13" s="291"/>
      <c r="K13" s="292"/>
      <c r="L13" s="294" t="s">
        <v>822</v>
      </c>
    </row>
    <row r="14" spans="1:12" s="3" customFormat="1" ht="16.5" customHeight="1" x14ac:dyDescent="0.2">
      <c r="A14" s="5">
        <v>23</v>
      </c>
      <c r="B14" s="14">
        <v>0</v>
      </c>
      <c r="C14" s="288">
        <v>2020</v>
      </c>
      <c r="D14" s="49"/>
      <c r="E14" s="49" t="s">
        <v>721</v>
      </c>
      <c r="F14" s="49" t="s">
        <v>114</v>
      </c>
      <c r="G14" s="262">
        <v>500000</v>
      </c>
      <c r="H14" s="290"/>
      <c r="I14" s="263"/>
      <c r="J14" s="291"/>
      <c r="K14" s="292"/>
      <c r="L14" s="294" t="s">
        <v>822</v>
      </c>
    </row>
    <row r="15" spans="1:12" s="3" customFormat="1" ht="16.5" customHeight="1" x14ac:dyDescent="0.2">
      <c r="A15" s="5">
        <v>28</v>
      </c>
      <c r="B15" s="14" t="s">
        <v>20</v>
      </c>
      <c r="C15" s="288">
        <v>2020</v>
      </c>
      <c r="D15" s="49"/>
      <c r="E15" s="293" t="s">
        <v>722</v>
      </c>
      <c r="F15" s="49" t="s">
        <v>188</v>
      </c>
      <c r="G15" s="262">
        <v>858571.43</v>
      </c>
      <c r="H15" s="290"/>
      <c r="I15" s="263"/>
      <c r="J15" s="291"/>
      <c r="K15" s="292"/>
      <c r="L15" s="294" t="s">
        <v>822</v>
      </c>
    </row>
    <row r="16" spans="1:12" s="3" customFormat="1" ht="16.5" customHeight="1" x14ac:dyDescent="0.2">
      <c r="A16" s="5">
        <v>25</v>
      </c>
      <c r="B16" s="14">
        <v>0</v>
      </c>
      <c r="C16" s="288">
        <v>2020</v>
      </c>
      <c r="D16" s="49"/>
      <c r="E16" s="49" t="s">
        <v>723</v>
      </c>
      <c r="F16" s="49" t="s">
        <v>22</v>
      </c>
      <c r="G16" s="262">
        <v>1000000</v>
      </c>
      <c r="H16" s="296">
        <v>44044</v>
      </c>
      <c r="I16" s="296">
        <v>44196</v>
      </c>
      <c r="J16" s="291"/>
      <c r="K16" s="292">
        <v>36203.35</v>
      </c>
      <c r="L16" s="294" t="s">
        <v>810</v>
      </c>
    </row>
    <row r="17" spans="1:12" s="3" customFormat="1" ht="16.5" customHeight="1" x14ac:dyDescent="0.2">
      <c r="A17" s="5">
        <v>33</v>
      </c>
      <c r="B17" s="14" t="s">
        <v>25</v>
      </c>
      <c r="C17" s="288">
        <v>2020</v>
      </c>
      <c r="D17" s="49"/>
      <c r="E17" s="49" t="s">
        <v>724</v>
      </c>
      <c r="F17" s="49" t="s">
        <v>391</v>
      </c>
      <c r="G17" s="262">
        <v>1678571.43</v>
      </c>
      <c r="H17" s="296">
        <v>44013</v>
      </c>
      <c r="I17" s="296">
        <v>44185</v>
      </c>
      <c r="J17" s="291"/>
      <c r="K17" s="292">
        <v>129567.5</v>
      </c>
      <c r="L17" s="294" t="s">
        <v>822</v>
      </c>
    </row>
    <row r="18" spans="1:12" s="3" customFormat="1" ht="16.5" customHeight="1" x14ac:dyDescent="0.2">
      <c r="A18" s="5">
        <v>34</v>
      </c>
      <c r="B18" s="14" t="s">
        <v>28</v>
      </c>
      <c r="C18" s="288">
        <v>2020</v>
      </c>
      <c r="D18" s="49"/>
      <c r="E18" s="49" t="s">
        <v>725</v>
      </c>
      <c r="F18" s="49" t="s">
        <v>39</v>
      </c>
      <c r="G18" s="262">
        <v>700000</v>
      </c>
      <c r="H18" s="290"/>
      <c r="I18" s="263"/>
      <c r="J18" s="291"/>
      <c r="K18" s="292"/>
      <c r="L18" s="293" t="s">
        <v>843</v>
      </c>
    </row>
    <row r="19" spans="1:12" s="3" customFormat="1" ht="16.5" customHeight="1" x14ac:dyDescent="0.2">
      <c r="A19" s="5">
        <v>35</v>
      </c>
      <c r="B19" s="14" t="s">
        <v>30</v>
      </c>
      <c r="C19" s="288">
        <v>2020</v>
      </c>
      <c r="D19" s="49"/>
      <c r="E19" s="49" t="s">
        <v>726</v>
      </c>
      <c r="F19" s="49" t="s">
        <v>22</v>
      </c>
      <c r="G19" s="262">
        <v>2478571.4300000002</v>
      </c>
      <c r="H19" s="290"/>
      <c r="I19" s="263"/>
      <c r="J19" s="291"/>
      <c r="K19" s="292"/>
      <c r="L19" s="294" t="s">
        <v>822</v>
      </c>
    </row>
    <row r="20" spans="1:12" s="3" customFormat="1" ht="16.5" customHeight="1" x14ac:dyDescent="0.2">
      <c r="A20" s="5">
        <v>38</v>
      </c>
      <c r="B20" s="14" t="s">
        <v>32</v>
      </c>
      <c r="C20" s="288">
        <v>2020</v>
      </c>
      <c r="D20" s="49"/>
      <c r="E20" s="49" t="s">
        <v>727</v>
      </c>
      <c r="F20" s="49" t="s">
        <v>44</v>
      </c>
      <c r="G20" s="262">
        <v>1678571.43</v>
      </c>
      <c r="H20" s="290"/>
      <c r="I20" s="263"/>
      <c r="J20" s="291"/>
      <c r="K20" s="292"/>
      <c r="L20" s="294" t="s">
        <v>822</v>
      </c>
    </row>
    <row r="21" spans="1:12" s="3" customFormat="1" ht="16.5" customHeight="1" x14ac:dyDescent="0.2">
      <c r="A21" s="5">
        <v>40</v>
      </c>
      <c r="B21" s="14" t="s">
        <v>35</v>
      </c>
      <c r="C21" s="288">
        <v>2020</v>
      </c>
      <c r="D21" s="49"/>
      <c r="E21" s="49" t="s">
        <v>728</v>
      </c>
      <c r="F21" s="49" t="s">
        <v>101</v>
      </c>
      <c r="G21" s="262">
        <v>700000</v>
      </c>
      <c r="H21" s="296">
        <v>44013</v>
      </c>
      <c r="I21" s="296">
        <v>44099</v>
      </c>
      <c r="J21" s="297">
        <v>0.05</v>
      </c>
      <c r="K21" s="292">
        <v>106623.66</v>
      </c>
      <c r="L21" s="294" t="s">
        <v>810</v>
      </c>
    </row>
    <row r="22" spans="1:12" s="14" customFormat="1" ht="16.5" customHeight="1" x14ac:dyDescent="0.25">
      <c r="A22" s="15">
        <v>32</v>
      </c>
      <c r="B22" s="14" t="s">
        <v>37</v>
      </c>
      <c r="C22" s="288">
        <v>2020</v>
      </c>
      <c r="D22" s="49"/>
      <c r="E22" s="49" t="s">
        <v>729</v>
      </c>
      <c r="F22" s="49" t="s">
        <v>101</v>
      </c>
      <c r="G22" s="262">
        <v>500000</v>
      </c>
      <c r="H22" s="296">
        <v>44013</v>
      </c>
      <c r="I22" s="296">
        <v>44072</v>
      </c>
      <c r="J22" s="297">
        <v>0.26</v>
      </c>
      <c r="K22" s="292"/>
      <c r="L22" s="294" t="s">
        <v>822</v>
      </c>
    </row>
    <row r="23" spans="1:12" s="3" customFormat="1" ht="16.5" customHeight="1" x14ac:dyDescent="0.2">
      <c r="A23" s="5">
        <v>36</v>
      </c>
      <c r="B23" s="14" t="s">
        <v>40</v>
      </c>
      <c r="C23" s="288">
        <v>2020</v>
      </c>
      <c r="D23" s="49"/>
      <c r="E23" s="49" t="s">
        <v>730</v>
      </c>
      <c r="F23" s="49" t="s">
        <v>90</v>
      </c>
      <c r="G23" s="262">
        <v>1678571.43</v>
      </c>
      <c r="H23" s="290"/>
      <c r="I23" s="263"/>
      <c r="J23" s="291"/>
      <c r="K23" s="292"/>
      <c r="L23" s="293" t="s">
        <v>843</v>
      </c>
    </row>
    <row r="24" spans="1:12" s="3" customFormat="1" ht="16.5" customHeight="1" x14ac:dyDescent="0.2">
      <c r="A24" s="5">
        <v>37</v>
      </c>
      <c r="B24" s="14" t="s">
        <v>43</v>
      </c>
      <c r="C24" s="288">
        <v>2020</v>
      </c>
      <c r="D24" s="49"/>
      <c r="E24" s="49" t="s">
        <v>731</v>
      </c>
      <c r="F24" s="49" t="s">
        <v>47</v>
      </c>
      <c r="G24" s="262">
        <v>3878571.43</v>
      </c>
      <c r="H24" s="290"/>
      <c r="I24" s="263"/>
      <c r="J24" s="297"/>
      <c r="K24" s="292"/>
      <c r="L24" s="294" t="s">
        <v>822</v>
      </c>
    </row>
    <row r="25" spans="1:12" s="3" customFormat="1" ht="16.5" customHeight="1" x14ac:dyDescent="0.2">
      <c r="A25" s="5">
        <v>39</v>
      </c>
      <c r="B25" s="14" t="s">
        <v>704</v>
      </c>
      <c r="C25" s="288">
        <v>2020</v>
      </c>
      <c r="D25" s="49"/>
      <c r="E25" s="49" t="s">
        <v>732</v>
      </c>
      <c r="F25" s="49" t="s">
        <v>246</v>
      </c>
      <c r="G25" s="262">
        <v>2080000</v>
      </c>
      <c r="H25" s="290"/>
      <c r="I25" s="263"/>
      <c r="J25" s="291"/>
      <c r="K25" s="292"/>
      <c r="L25" s="294" t="s">
        <v>822</v>
      </c>
    </row>
    <row r="26" spans="1:12" s="3" customFormat="1" ht="16.5" customHeight="1" x14ac:dyDescent="0.2">
      <c r="A26" s="5"/>
      <c r="B26" s="14"/>
      <c r="C26" s="288"/>
      <c r="D26" s="49"/>
      <c r="E26" s="259" t="s">
        <v>48</v>
      </c>
      <c r="F26" s="49"/>
      <c r="G26" s="352">
        <f>SUM(G11:G25)</f>
        <v>20410000.009999998</v>
      </c>
      <c r="H26" s="49"/>
      <c r="I26" s="49"/>
      <c r="J26" s="51"/>
      <c r="K26" s="352">
        <f>SUM(K11:K25)</f>
        <v>272394.51</v>
      </c>
      <c r="L26" s="49"/>
    </row>
    <row r="27" spans="1:12" s="3" customFormat="1" ht="16.5" customHeight="1" x14ac:dyDescent="0.2">
      <c r="A27" s="5"/>
      <c r="B27" s="14"/>
      <c r="C27" s="354"/>
      <c r="D27" s="49"/>
      <c r="E27" s="259"/>
      <c r="F27" s="49"/>
      <c r="G27" s="54"/>
      <c r="H27" s="49"/>
      <c r="I27" s="49"/>
      <c r="J27" s="51"/>
      <c r="K27" s="54"/>
      <c r="L27" s="49"/>
    </row>
    <row r="28" spans="1:12" s="3" customFormat="1" ht="16.5" customHeight="1" x14ac:dyDescent="0.2">
      <c r="A28" s="5"/>
      <c r="B28" s="14"/>
      <c r="C28" s="288"/>
      <c r="D28" s="365" t="s">
        <v>49</v>
      </c>
      <c r="E28" s="365"/>
      <c r="F28" s="49"/>
      <c r="G28" s="54"/>
      <c r="H28" s="49"/>
      <c r="I28" s="49"/>
      <c r="J28" s="51"/>
      <c r="K28" s="55"/>
      <c r="L28" s="49"/>
    </row>
    <row r="29" spans="1:12" s="3" customFormat="1" ht="16.5" customHeight="1" x14ac:dyDescent="0.2">
      <c r="A29" s="5"/>
      <c r="B29" s="14"/>
      <c r="C29" s="288">
        <v>2020</v>
      </c>
      <c r="D29" s="49"/>
      <c r="E29" s="298" t="s">
        <v>760</v>
      </c>
      <c r="F29" s="49" t="s">
        <v>22</v>
      </c>
      <c r="G29" s="290">
        <v>66500000</v>
      </c>
      <c r="H29" s="290"/>
      <c r="I29" s="263"/>
      <c r="J29" s="291"/>
      <c r="K29" s="292">
        <v>53047537.43</v>
      </c>
      <c r="L29" s="293" t="s">
        <v>844</v>
      </c>
    </row>
    <row r="30" spans="1:12" s="3" customFormat="1" ht="16.5" customHeight="1" x14ac:dyDescent="0.2">
      <c r="A30" s="5"/>
      <c r="B30" s="14"/>
      <c r="C30" s="288">
        <v>2020</v>
      </c>
      <c r="D30" s="49"/>
      <c r="E30" s="298" t="s">
        <v>759</v>
      </c>
      <c r="F30" s="49" t="s">
        <v>168</v>
      </c>
      <c r="G30" s="262">
        <v>1000000</v>
      </c>
      <c r="H30" s="262"/>
      <c r="I30" s="263"/>
      <c r="J30" s="291"/>
      <c r="K30" s="292"/>
      <c r="L30" s="293"/>
    </row>
    <row r="31" spans="1:12" s="3" customFormat="1" ht="16.5" customHeight="1" x14ac:dyDescent="0.2">
      <c r="A31" s="5"/>
      <c r="B31" s="14"/>
      <c r="C31" s="288">
        <v>2020</v>
      </c>
      <c r="D31" s="49"/>
      <c r="E31" s="298" t="s">
        <v>758</v>
      </c>
      <c r="F31" s="49" t="s">
        <v>114</v>
      </c>
      <c r="G31" s="262">
        <v>1678571.43</v>
      </c>
      <c r="H31" s="262"/>
      <c r="I31" s="263"/>
      <c r="J31" s="291"/>
      <c r="K31" s="292"/>
      <c r="L31" s="293"/>
    </row>
    <row r="32" spans="1:12" s="3" customFormat="1" ht="16.5" customHeight="1" x14ac:dyDescent="0.2">
      <c r="A32" s="5"/>
      <c r="B32" s="14"/>
      <c r="C32" s="288">
        <v>2020</v>
      </c>
      <c r="D32" s="49"/>
      <c r="E32" s="298" t="s">
        <v>757</v>
      </c>
      <c r="F32" s="49" t="s">
        <v>22</v>
      </c>
      <c r="G32" s="262">
        <v>1574365.84</v>
      </c>
      <c r="H32" s="262"/>
      <c r="I32" s="263"/>
      <c r="J32" s="291"/>
      <c r="K32" s="292"/>
      <c r="L32" s="293"/>
    </row>
    <row r="33" spans="1:12" ht="16.5" customHeight="1" x14ac:dyDescent="0.25">
      <c r="C33" s="288">
        <v>2020</v>
      </c>
      <c r="D33" s="49"/>
      <c r="E33" s="298" t="s">
        <v>756</v>
      </c>
      <c r="F33" s="49" t="s">
        <v>22</v>
      </c>
      <c r="G33" s="262">
        <v>6000000</v>
      </c>
      <c r="H33" s="296">
        <v>43832</v>
      </c>
      <c r="I33" s="296">
        <v>44316</v>
      </c>
      <c r="J33" s="297">
        <v>0.7</v>
      </c>
      <c r="K33" s="292"/>
      <c r="L33" s="293" t="s">
        <v>845</v>
      </c>
    </row>
    <row r="34" spans="1:12" s="3" customFormat="1" ht="16.5" customHeight="1" x14ac:dyDescent="0.2">
      <c r="A34" s="5"/>
      <c r="B34" s="14"/>
      <c r="C34" s="288">
        <v>2020</v>
      </c>
      <c r="D34" s="49"/>
      <c r="E34" s="298" t="s">
        <v>755</v>
      </c>
      <c r="F34" s="49" t="s">
        <v>22</v>
      </c>
      <c r="G34" s="262">
        <v>7500000</v>
      </c>
      <c r="H34" s="262"/>
      <c r="I34" s="263"/>
      <c r="J34" s="291"/>
      <c r="K34" s="292"/>
      <c r="L34" s="293" t="s">
        <v>842</v>
      </c>
    </row>
    <row r="35" spans="1:12" s="3" customFormat="1" ht="16.5" customHeight="1" x14ac:dyDescent="0.2">
      <c r="A35" s="5"/>
      <c r="B35" s="14"/>
      <c r="C35" s="288">
        <v>2020</v>
      </c>
      <c r="D35" s="49"/>
      <c r="E35" s="298" t="s">
        <v>754</v>
      </c>
      <c r="F35" s="49" t="s">
        <v>227</v>
      </c>
      <c r="G35" s="262">
        <v>1078571.43</v>
      </c>
      <c r="H35" s="290"/>
      <c r="I35" s="263"/>
      <c r="J35" s="291"/>
      <c r="K35" s="292"/>
      <c r="L35" s="298" t="s">
        <v>822</v>
      </c>
    </row>
    <row r="36" spans="1:12" s="3" customFormat="1" ht="16.5" customHeight="1" x14ac:dyDescent="0.2">
      <c r="A36" s="5"/>
      <c r="B36" s="14"/>
      <c r="C36" s="288">
        <v>2020</v>
      </c>
      <c r="D36" s="49"/>
      <c r="E36" s="298" t="s">
        <v>753</v>
      </c>
      <c r="F36" s="49" t="s">
        <v>239</v>
      </c>
      <c r="G36" s="262">
        <v>500000</v>
      </c>
      <c r="H36" s="290"/>
      <c r="I36" s="263"/>
      <c r="J36" s="291"/>
      <c r="K36" s="292"/>
      <c r="L36" s="298" t="s">
        <v>822</v>
      </c>
    </row>
    <row r="37" spans="1:12" s="3" customFormat="1" ht="16.5" customHeight="1" x14ac:dyDescent="0.2">
      <c r="A37" s="5"/>
      <c r="B37" s="14"/>
      <c r="C37" s="288">
        <v>2020</v>
      </c>
      <c r="D37" s="49"/>
      <c r="E37" s="298" t="s">
        <v>752</v>
      </c>
      <c r="F37" s="49" t="s">
        <v>168</v>
      </c>
      <c r="G37" s="262">
        <v>1000000</v>
      </c>
      <c r="H37" s="290"/>
      <c r="I37" s="263"/>
      <c r="J37" s="291"/>
      <c r="K37" s="292"/>
      <c r="L37" s="298" t="s">
        <v>822</v>
      </c>
    </row>
    <row r="38" spans="1:12" s="3" customFormat="1" ht="16.5" customHeight="1" x14ac:dyDescent="0.2">
      <c r="A38" s="5"/>
      <c r="B38" s="14"/>
      <c r="C38" s="288">
        <v>2020</v>
      </c>
      <c r="D38" s="49"/>
      <c r="E38" s="298" t="s">
        <v>751</v>
      </c>
      <c r="F38" s="49" t="s">
        <v>42</v>
      </c>
      <c r="G38" s="262">
        <v>500000</v>
      </c>
      <c r="H38" s="290"/>
      <c r="I38" s="263"/>
      <c r="J38" s="291"/>
      <c r="K38" s="292"/>
      <c r="L38" s="298" t="s">
        <v>822</v>
      </c>
    </row>
    <row r="39" spans="1:12" ht="16.5" customHeight="1" x14ac:dyDescent="0.25">
      <c r="C39" s="288">
        <v>2020</v>
      </c>
      <c r="D39" s="49"/>
      <c r="E39" s="298" t="s">
        <v>750</v>
      </c>
      <c r="F39" s="49" t="s">
        <v>80</v>
      </c>
      <c r="G39" s="262">
        <v>500000</v>
      </c>
      <c r="H39" s="296">
        <v>44046</v>
      </c>
      <c r="I39" s="296">
        <v>44160</v>
      </c>
      <c r="J39" s="297">
        <v>0.25</v>
      </c>
      <c r="K39" s="292"/>
      <c r="L39" s="294" t="s">
        <v>845</v>
      </c>
    </row>
    <row r="40" spans="1:12" s="3" customFormat="1" ht="16.5" customHeight="1" x14ac:dyDescent="0.2">
      <c r="A40" s="5"/>
      <c r="B40" s="14"/>
      <c r="C40" s="288">
        <v>2020</v>
      </c>
      <c r="D40" s="49"/>
      <c r="E40" s="298" t="s">
        <v>749</v>
      </c>
      <c r="F40" s="49" t="s">
        <v>52</v>
      </c>
      <c r="G40" s="262">
        <v>800000</v>
      </c>
      <c r="H40" s="290"/>
      <c r="I40" s="263"/>
      <c r="J40" s="291"/>
      <c r="K40" s="292"/>
      <c r="L40" s="293" t="s">
        <v>842</v>
      </c>
    </row>
    <row r="41" spans="1:12" ht="16.5" customHeight="1" x14ac:dyDescent="0.25">
      <c r="C41" s="288">
        <v>2020</v>
      </c>
      <c r="D41" s="49"/>
      <c r="E41" s="300" t="s">
        <v>836</v>
      </c>
      <c r="F41" s="49" t="s">
        <v>22</v>
      </c>
      <c r="G41" s="301">
        <v>2612349.5099999998</v>
      </c>
      <c r="H41" s="299"/>
      <c r="I41" s="299"/>
      <c r="J41" s="297"/>
      <c r="K41" s="292"/>
      <c r="L41" s="294"/>
    </row>
    <row r="42" spans="1:12" s="3" customFormat="1" ht="16.5" customHeight="1" x14ac:dyDescent="0.25">
      <c r="A42" s="5"/>
      <c r="B42" s="14"/>
      <c r="C42" s="288">
        <v>2020</v>
      </c>
      <c r="D42" s="49"/>
      <c r="E42" s="302" t="s">
        <v>837</v>
      </c>
      <c r="F42" s="49" t="s">
        <v>17</v>
      </c>
      <c r="G42" s="301">
        <v>459855</v>
      </c>
      <c r="H42" s="290"/>
      <c r="I42" s="263"/>
      <c r="J42" s="291"/>
      <c r="K42" s="292"/>
      <c r="L42" s="303"/>
    </row>
    <row r="43" spans="1:12" ht="16.5" customHeight="1" x14ac:dyDescent="0.25">
      <c r="C43" s="288">
        <v>2020</v>
      </c>
      <c r="D43" s="49"/>
      <c r="E43" s="298" t="s">
        <v>748</v>
      </c>
      <c r="F43" s="49" t="s">
        <v>106</v>
      </c>
      <c r="G43" s="262">
        <v>500000</v>
      </c>
      <c r="H43" s="296">
        <v>44013</v>
      </c>
      <c r="I43" s="296">
        <v>44055</v>
      </c>
      <c r="J43" s="297">
        <v>0.3</v>
      </c>
      <c r="K43" s="292"/>
      <c r="L43" s="294" t="s">
        <v>845</v>
      </c>
    </row>
    <row r="44" spans="1:12" ht="16.5" customHeight="1" x14ac:dyDescent="0.25">
      <c r="C44" s="288">
        <v>2020</v>
      </c>
      <c r="D44" s="49"/>
      <c r="E44" s="304" t="s">
        <v>832</v>
      </c>
      <c r="F44" s="49" t="s">
        <v>39</v>
      </c>
      <c r="G44" s="301">
        <v>825000</v>
      </c>
      <c r="H44" s="299"/>
      <c r="I44" s="299"/>
      <c r="J44" s="297"/>
      <c r="K44" s="292"/>
      <c r="L44" s="294"/>
    </row>
    <row r="45" spans="1:12" s="3" customFormat="1" ht="16.5" customHeight="1" x14ac:dyDescent="0.2">
      <c r="A45" s="5"/>
      <c r="B45" s="14"/>
      <c r="C45" s="288">
        <v>2020</v>
      </c>
      <c r="D45" s="49"/>
      <c r="E45" s="298" t="s">
        <v>747</v>
      </c>
      <c r="F45" s="49" t="s">
        <v>65</v>
      </c>
      <c r="G45" s="262">
        <v>2378571.4300000002</v>
      </c>
      <c r="H45" s="290"/>
      <c r="I45" s="263"/>
      <c r="J45" s="291"/>
      <c r="K45" s="292"/>
      <c r="L45" s="293" t="s">
        <v>842</v>
      </c>
    </row>
    <row r="46" spans="1:12" s="3" customFormat="1" ht="16.5" customHeight="1" x14ac:dyDescent="0.2">
      <c r="A46" s="5"/>
      <c r="B46" s="14"/>
      <c r="C46" s="288">
        <v>2020</v>
      </c>
      <c r="D46" s="49"/>
      <c r="E46" s="298" t="s">
        <v>746</v>
      </c>
      <c r="F46" s="49" t="s">
        <v>114</v>
      </c>
      <c r="G46" s="262">
        <v>800000</v>
      </c>
      <c r="H46" s="295"/>
      <c r="I46" s="263"/>
      <c r="J46" s="291"/>
      <c r="K46" s="292"/>
      <c r="L46" s="294" t="s">
        <v>822</v>
      </c>
    </row>
    <row r="47" spans="1:12" s="3" customFormat="1" ht="16.5" customHeight="1" x14ac:dyDescent="0.2">
      <c r="A47" s="5"/>
      <c r="B47" s="14"/>
      <c r="C47" s="288">
        <v>2020</v>
      </c>
      <c r="D47" s="49"/>
      <c r="E47" s="298" t="s">
        <v>745</v>
      </c>
      <c r="F47" s="49" t="s">
        <v>114</v>
      </c>
      <c r="G47" s="262">
        <v>1200000</v>
      </c>
      <c r="H47" s="295"/>
      <c r="I47" s="263"/>
      <c r="J47" s="291"/>
      <c r="K47" s="292"/>
      <c r="L47" s="294" t="s">
        <v>822</v>
      </c>
    </row>
    <row r="48" spans="1:12" s="3" customFormat="1" ht="16.5" customHeight="1" x14ac:dyDescent="0.2">
      <c r="A48" s="5"/>
      <c r="B48" s="14"/>
      <c r="C48" s="288">
        <v>2020</v>
      </c>
      <c r="D48" s="49"/>
      <c r="E48" s="298" t="s">
        <v>768</v>
      </c>
      <c r="F48" s="49"/>
      <c r="G48" s="262"/>
      <c r="H48" s="295"/>
      <c r="I48" s="263"/>
      <c r="J48" s="291"/>
      <c r="K48" s="292"/>
      <c r="L48" s="293"/>
    </row>
    <row r="49" spans="1:12" s="3" customFormat="1" ht="16.5" customHeight="1" x14ac:dyDescent="0.2">
      <c r="A49" s="5"/>
      <c r="B49" s="14"/>
      <c r="C49" s="288">
        <v>2020</v>
      </c>
      <c r="D49" s="49"/>
      <c r="E49" s="49" t="s">
        <v>744</v>
      </c>
      <c r="F49" s="49"/>
      <c r="G49" s="262">
        <v>30000000</v>
      </c>
      <c r="H49" s="262"/>
      <c r="I49" s="263"/>
      <c r="J49" s="291"/>
      <c r="K49" s="292"/>
      <c r="L49" s="293"/>
    </row>
    <row r="50" spans="1:12" s="3" customFormat="1" ht="16.5" customHeight="1" x14ac:dyDescent="0.2">
      <c r="A50" s="5"/>
      <c r="B50" s="14"/>
      <c r="C50" s="288">
        <v>2020</v>
      </c>
      <c r="D50" s="49"/>
      <c r="E50" s="49" t="s">
        <v>743</v>
      </c>
      <c r="F50" s="49"/>
      <c r="G50" s="262">
        <v>14000000</v>
      </c>
      <c r="H50" s="262"/>
      <c r="I50" s="263"/>
      <c r="J50" s="291"/>
      <c r="K50" s="292"/>
      <c r="L50" s="293"/>
    </row>
    <row r="51" spans="1:12" s="3" customFormat="1" ht="16.5" customHeight="1" x14ac:dyDescent="0.2">
      <c r="A51" s="5"/>
      <c r="B51" s="14"/>
      <c r="C51" s="288">
        <v>2020</v>
      </c>
      <c r="D51" s="49"/>
      <c r="E51" s="49" t="s">
        <v>742</v>
      </c>
      <c r="F51" s="49"/>
      <c r="G51" s="262">
        <v>10000000</v>
      </c>
      <c r="H51" s="262"/>
      <c r="I51" s="263"/>
      <c r="J51" s="291"/>
      <c r="K51" s="292"/>
      <c r="L51" s="293"/>
    </row>
    <row r="52" spans="1:12" s="3" customFormat="1" ht="16.5" customHeight="1" x14ac:dyDescent="0.2">
      <c r="A52" s="5"/>
      <c r="B52" s="14"/>
      <c r="C52" s="288">
        <v>2020</v>
      </c>
      <c r="D52" s="49"/>
      <c r="E52" s="49" t="s">
        <v>741</v>
      </c>
      <c r="F52" s="49"/>
      <c r="G52" s="262">
        <v>23000000</v>
      </c>
      <c r="H52" s="262"/>
      <c r="I52" s="263"/>
      <c r="J52" s="291"/>
      <c r="K52" s="292"/>
      <c r="L52" s="293"/>
    </row>
    <row r="53" spans="1:12" s="3" customFormat="1" ht="16.5" customHeight="1" x14ac:dyDescent="0.2">
      <c r="A53" s="5">
        <v>5</v>
      </c>
      <c r="B53" s="14"/>
      <c r="C53" s="288">
        <v>2020</v>
      </c>
      <c r="D53" s="49"/>
      <c r="E53" s="49" t="s">
        <v>740</v>
      </c>
      <c r="F53" s="49"/>
      <c r="G53" s="262">
        <v>12000000</v>
      </c>
      <c r="H53" s="262"/>
      <c r="I53" s="263"/>
      <c r="J53" s="291"/>
      <c r="K53" s="292"/>
      <c r="L53" s="293"/>
    </row>
    <row r="54" spans="1:12" s="3" customFormat="1" ht="16.5" customHeight="1" x14ac:dyDescent="0.2">
      <c r="A54" s="5">
        <v>8</v>
      </c>
      <c r="B54" s="14"/>
      <c r="C54" s="288">
        <v>2020</v>
      </c>
      <c r="D54" s="49"/>
      <c r="E54" s="49" t="s">
        <v>739</v>
      </c>
      <c r="F54" s="49"/>
      <c r="G54" s="262">
        <v>4000000</v>
      </c>
      <c r="H54" s="262"/>
      <c r="I54" s="263"/>
      <c r="J54" s="291"/>
      <c r="K54" s="292"/>
      <c r="L54" s="293"/>
    </row>
    <row r="55" spans="1:12" s="3" customFormat="1" ht="16.5" customHeight="1" x14ac:dyDescent="0.2">
      <c r="A55" s="5">
        <v>9</v>
      </c>
      <c r="B55" s="14"/>
      <c r="C55" s="288">
        <v>2020</v>
      </c>
      <c r="D55" s="49"/>
      <c r="E55" s="49" t="s">
        <v>738</v>
      </c>
      <c r="F55" s="49"/>
      <c r="G55" s="262">
        <v>4000000</v>
      </c>
      <c r="H55" s="262"/>
      <c r="I55" s="263"/>
      <c r="J55" s="291"/>
      <c r="K55" s="292"/>
      <c r="L55" s="293"/>
    </row>
    <row r="56" spans="1:12" s="14" customFormat="1" ht="16.5" customHeight="1" x14ac:dyDescent="0.25">
      <c r="A56" s="15">
        <v>11</v>
      </c>
      <c r="B56" s="14" t="s">
        <v>55</v>
      </c>
      <c r="C56" s="288">
        <v>2020</v>
      </c>
      <c r="D56" s="49"/>
      <c r="E56" s="49" t="s">
        <v>737</v>
      </c>
      <c r="F56" s="49"/>
      <c r="G56" s="262">
        <v>3000000</v>
      </c>
      <c r="H56" s="262"/>
      <c r="I56" s="263"/>
      <c r="J56" s="291"/>
      <c r="K56" s="292"/>
      <c r="L56" s="293"/>
    </row>
    <row r="57" spans="1:12" s="14" customFormat="1" ht="16.5" customHeight="1" x14ac:dyDescent="0.25">
      <c r="A57" s="15">
        <v>12</v>
      </c>
      <c r="B57" s="14" t="s">
        <v>57</v>
      </c>
      <c r="C57" s="288">
        <v>2020</v>
      </c>
      <c r="D57" s="49"/>
      <c r="E57" s="49" t="s">
        <v>736</v>
      </c>
      <c r="F57" s="49"/>
      <c r="G57" s="262">
        <v>1500000</v>
      </c>
      <c r="H57" s="290"/>
      <c r="I57" s="263"/>
      <c r="J57" s="291"/>
      <c r="K57" s="292"/>
      <c r="L57" s="293"/>
    </row>
    <row r="58" spans="1:12" s="14" customFormat="1" ht="16.5" customHeight="1" x14ac:dyDescent="0.25">
      <c r="A58" s="15"/>
      <c r="C58" s="288">
        <v>2020</v>
      </c>
      <c r="D58" s="49"/>
      <c r="E58" s="300" t="s">
        <v>838</v>
      </c>
      <c r="F58" s="49"/>
      <c r="G58" s="301">
        <v>1678571.43</v>
      </c>
      <c r="H58" s="290"/>
      <c r="I58" s="263"/>
      <c r="J58" s="291"/>
      <c r="K58" s="292"/>
      <c r="L58" s="293"/>
    </row>
    <row r="59" spans="1:12" s="14" customFormat="1" ht="16.5" customHeight="1" x14ac:dyDescent="0.25">
      <c r="A59" s="15">
        <v>13</v>
      </c>
      <c r="B59" s="14" t="s">
        <v>59</v>
      </c>
      <c r="C59" s="288">
        <v>2020</v>
      </c>
      <c r="D59" s="49"/>
      <c r="E59" s="49" t="s">
        <v>735</v>
      </c>
      <c r="F59" s="49"/>
      <c r="G59" s="262">
        <v>1678571.43</v>
      </c>
      <c r="H59" s="290"/>
      <c r="I59" s="263"/>
      <c r="J59" s="291"/>
      <c r="K59" s="292"/>
      <c r="L59" s="293"/>
    </row>
    <row r="60" spans="1:12" s="14" customFormat="1" ht="16.5" customHeight="1" x14ac:dyDescent="0.25">
      <c r="A60" s="15">
        <v>14</v>
      </c>
      <c r="B60" s="14" t="s">
        <v>61</v>
      </c>
      <c r="C60" s="288">
        <v>2020</v>
      </c>
      <c r="D60" s="49"/>
      <c r="E60" s="49" t="s">
        <v>734</v>
      </c>
      <c r="F60" s="49"/>
      <c r="G60" s="262">
        <v>1200000</v>
      </c>
      <c r="H60" s="290"/>
      <c r="I60" s="263"/>
      <c r="J60" s="291"/>
      <c r="K60" s="292"/>
      <c r="L60" s="293"/>
    </row>
    <row r="61" spans="1:12" s="14" customFormat="1" ht="16.5" customHeight="1" x14ac:dyDescent="0.25">
      <c r="A61" s="15">
        <v>15</v>
      </c>
      <c r="B61" s="14" t="s">
        <v>63</v>
      </c>
      <c r="C61" s="288">
        <v>2020</v>
      </c>
      <c r="D61" s="49"/>
      <c r="E61" s="49" t="s">
        <v>733</v>
      </c>
      <c r="F61" s="49"/>
      <c r="G61" s="262">
        <v>1000000</v>
      </c>
      <c r="H61" s="290"/>
      <c r="I61" s="263"/>
      <c r="J61" s="291"/>
      <c r="K61" s="292"/>
      <c r="L61" s="293"/>
    </row>
    <row r="62" spans="1:12" s="3" customFormat="1" ht="16.5" customHeight="1" x14ac:dyDescent="0.2">
      <c r="A62" s="5"/>
      <c r="B62" s="14"/>
      <c r="C62" s="288"/>
      <c r="D62" s="49"/>
      <c r="E62" s="259" t="s">
        <v>76</v>
      </c>
      <c r="F62" s="49"/>
      <c r="G62" s="352">
        <f>SUM(G29:G61)</f>
        <v>204464427.50000006</v>
      </c>
      <c r="H62" s="49"/>
      <c r="I62" s="49"/>
      <c r="J62" s="51"/>
      <c r="K62" s="352">
        <f>SUM(K29:K61)</f>
        <v>53047537.43</v>
      </c>
      <c r="L62" s="49"/>
    </row>
    <row r="63" spans="1:12" s="3" customFormat="1" ht="16.5" customHeight="1" x14ac:dyDescent="0.2">
      <c r="A63" s="5"/>
      <c r="B63" s="14"/>
      <c r="C63" s="288"/>
      <c r="D63" s="49"/>
      <c r="E63" s="259"/>
      <c r="F63" s="49"/>
      <c r="G63" s="54"/>
      <c r="H63" s="49"/>
      <c r="I63" s="49"/>
      <c r="J63" s="51"/>
      <c r="K63" s="54"/>
      <c r="L63" s="49"/>
    </row>
    <row r="64" spans="1:12" s="3" customFormat="1" ht="16.5" customHeight="1" x14ac:dyDescent="0.2">
      <c r="A64" s="5"/>
      <c r="B64" s="14"/>
      <c r="C64" s="288"/>
      <c r="D64" s="365" t="s">
        <v>77</v>
      </c>
      <c r="E64" s="365"/>
      <c r="F64" s="49"/>
      <c r="G64" s="54"/>
      <c r="H64" s="49"/>
      <c r="I64" s="49"/>
      <c r="J64" s="51"/>
      <c r="K64" s="55"/>
      <c r="L64" s="49"/>
    </row>
    <row r="65" spans="1:12" s="14" customFormat="1" ht="16.5" customHeight="1" x14ac:dyDescent="0.25">
      <c r="A65" s="15">
        <v>19</v>
      </c>
      <c r="B65" s="14" t="s">
        <v>78</v>
      </c>
      <c r="C65" s="288">
        <v>2020</v>
      </c>
      <c r="D65" s="49"/>
      <c r="E65" s="49" t="s">
        <v>767</v>
      </c>
      <c r="F65" s="49" t="s">
        <v>65</v>
      </c>
      <c r="G65" s="262">
        <v>500000</v>
      </c>
      <c r="H65" s="290"/>
      <c r="I65" s="263"/>
      <c r="J65" s="291"/>
      <c r="K65" s="292"/>
      <c r="L65" s="293" t="s">
        <v>842</v>
      </c>
    </row>
    <row r="66" spans="1:12" s="239" customFormat="1" ht="16.5" customHeight="1" x14ac:dyDescent="0.25">
      <c r="A66" s="15"/>
      <c r="B66" s="14"/>
      <c r="C66" s="288">
        <v>2020</v>
      </c>
      <c r="D66" s="49"/>
      <c r="E66" s="49" t="s">
        <v>766</v>
      </c>
      <c r="F66" s="49" t="s">
        <v>24</v>
      </c>
      <c r="G66" s="262">
        <v>500000</v>
      </c>
      <c r="H66" s="305">
        <v>44013</v>
      </c>
      <c r="I66" s="305">
        <v>44185</v>
      </c>
      <c r="J66" s="297">
        <v>0.05</v>
      </c>
      <c r="K66" s="292"/>
      <c r="L66" s="293" t="s">
        <v>810</v>
      </c>
    </row>
    <row r="67" spans="1:12" s="14" customFormat="1" ht="16.5" customHeight="1" x14ac:dyDescent="0.25">
      <c r="A67" s="15"/>
      <c r="C67" s="288">
        <v>2020</v>
      </c>
      <c r="D67" s="49"/>
      <c r="E67" s="49" t="s">
        <v>765</v>
      </c>
      <c r="F67" s="49" t="s">
        <v>90</v>
      </c>
      <c r="G67" s="262">
        <v>500000</v>
      </c>
      <c r="H67" s="262"/>
      <c r="I67" s="263"/>
      <c r="J67" s="291"/>
      <c r="K67" s="292"/>
      <c r="L67" s="293" t="s">
        <v>842</v>
      </c>
    </row>
    <row r="68" spans="1:12" s="14" customFormat="1" ht="16.5" customHeight="1" x14ac:dyDescent="0.25">
      <c r="A68" s="15"/>
      <c r="C68" s="288">
        <v>2020</v>
      </c>
      <c r="D68" s="49"/>
      <c r="E68" s="49" t="s">
        <v>764</v>
      </c>
      <c r="F68" s="49" t="s">
        <v>146</v>
      </c>
      <c r="G68" s="262">
        <v>1678571.43</v>
      </c>
      <c r="H68" s="262"/>
      <c r="I68" s="263"/>
      <c r="J68" s="291"/>
      <c r="K68" s="292"/>
      <c r="L68" s="294" t="s">
        <v>822</v>
      </c>
    </row>
    <row r="69" spans="1:12" s="239" customFormat="1" ht="16.5" customHeight="1" x14ac:dyDescent="0.25">
      <c r="A69" s="15"/>
      <c r="B69" s="14"/>
      <c r="C69" s="288">
        <v>2020</v>
      </c>
      <c r="D69" s="49"/>
      <c r="E69" s="49" t="s">
        <v>763</v>
      </c>
      <c r="F69" s="49" t="s">
        <v>22</v>
      </c>
      <c r="G69" s="262">
        <v>2500000</v>
      </c>
      <c r="H69" s="305">
        <v>44013</v>
      </c>
      <c r="I69" s="305">
        <v>44185</v>
      </c>
      <c r="J69" s="254">
        <v>0.6</v>
      </c>
      <c r="K69" s="292">
        <v>817271.43</v>
      </c>
      <c r="L69" s="293" t="s">
        <v>810</v>
      </c>
    </row>
    <row r="70" spans="1:12" s="14" customFormat="1" ht="16.5" customHeight="1" x14ac:dyDescent="0.25">
      <c r="A70" s="15"/>
      <c r="C70" s="288">
        <v>2020</v>
      </c>
      <c r="D70" s="49"/>
      <c r="E70" s="49" t="s">
        <v>762</v>
      </c>
      <c r="F70" s="49" t="s">
        <v>22</v>
      </c>
      <c r="G70" s="262">
        <v>800000</v>
      </c>
      <c r="H70" s="305">
        <v>44075</v>
      </c>
      <c r="I70" s="305">
        <v>44166</v>
      </c>
      <c r="J70" s="291"/>
      <c r="K70" s="292">
        <v>204435.25</v>
      </c>
      <c r="L70" s="293" t="s">
        <v>810</v>
      </c>
    </row>
    <row r="71" spans="1:12" s="14" customFormat="1" ht="16.5" customHeight="1" x14ac:dyDescent="0.25">
      <c r="A71" s="15"/>
      <c r="C71" s="288">
        <v>2020</v>
      </c>
      <c r="D71" s="49"/>
      <c r="E71" s="49" t="s">
        <v>761</v>
      </c>
      <c r="F71" s="49" t="s">
        <v>22</v>
      </c>
      <c r="G71" s="262">
        <v>2000000</v>
      </c>
      <c r="H71" s="290"/>
      <c r="I71" s="263"/>
      <c r="J71" s="291"/>
      <c r="K71" s="292"/>
      <c r="L71" s="293" t="s">
        <v>842</v>
      </c>
    </row>
    <row r="72" spans="1:12" s="3" customFormat="1" ht="16.5" customHeight="1" x14ac:dyDescent="0.2">
      <c r="A72" s="5"/>
      <c r="B72" s="14"/>
      <c r="C72" s="288"/>
      <c r="D72" s="49"/>
      <c r="E72" s="259" t="s">
        <v>808</v>
      </c>
      <c r="F72" s="49"/>
      <c r="G72" s="352">
        <f>SUM(G65:G71)</f>
        <v>8478571.4299999997</v>
      </c>
      <c r="H72" s="49"/>
      <c r="I72" s="49"/>
      <c r="J72" s="51"/>
      <c r="K72" s="352">
        <f>SUM(K65:K71)</f>
        <v>1021706.68</v>
      </c>
      <c r="L72" s="49"/>
    </row>
    <row r="73" spans="1:12" s="3" customFormat="1" ht="16.5" customHeight="1" x14ac:dyDescent="0.2">
      <c r="A73" s="5"/>
      <c r="B73" s="14"/>
      <c r="C73" s="260"/>
      <c r="D73" s="261"/>
      <c r="E73" s="49"/>
      <c r="F73" s="49"/>
      <c r="G73" s="262"/>
      <c r="H73" s="49"/>
      <c r="I73" s="49"/>
      <c r="J73" s="51"/>
      <c r="K73" s="263"/>
      <c r="L73" s="49"/>
    </row>
    <row r="74" spans="1:12" s="8" customFormat="1" ht="16.5" customHeight="1" thickBot="1" x14ac:dyDescent="0.25">
      <c r="A74" s="8">
        <v>53</v>
      </c>
      <c r="B74" s="27"/>
      <c r="C74" s="288"/>
      <c r="D74" s="374" t="s">
        <v>84</v>
      </c>
      <c r="E74" s="374"/>
      <c r="F74" s="264"/>
      <c r="G74" s="265">
        <f>+G72+G62+G26</f>
        <v>233352998.94000006</v>
      </c>
      <c r="H74" s="264"/>
      <c r="I74" s="264"/>
      <c r="J74" s="248"/>
      <c r="K74" s="265">
        <f>+K72+K62+K26</f>
        <v>54341638.619999997</v>
      </c>
      <c r="L74" s="49"/>
    </row>
    <row r="75" spans="1:12" s="3" customFormat="1" ht="16.5" customHeight="1" thickTop="1" x14ac:dyDescent="0.2">
      <c r="A75" s="5">
        <v>54</v>
      </c>
      <c r="B75" s="14"/>
      <c r="C75" s="260"/>
      <c r="D75" s="261"/>
      <c r="E75" s="259"/>
      <c r="F75" s="49"/>
      <c r="G75" s="264"/>
      <c r="H75" s="49"/>
      <c r="I75" s="49"/>
      <c r="J75" s="51"/>
      <c r="K75" s="55"/>
      <c r="L75" s="49"/>
    </row>
    <row r="76" spans="1:12" s="3" customFormat="1" ht="16.5" customHeight="1" x14ac:dyDescent="0.2">
      <c r="A76" s="5"/>
      <c r="B76" s="14"/>
      <c r="C76" s="260"/>
      <c r="D76" s="261"/>
      <c r="E76" s="259"/>
      <c r="F76" s="49"/>
      <c r="G76" s="264"/>
      <c r="H76" s="49"/>
      <c r="I76" s="49"/>
      <c r="J76" s="51"/>
      <c r="K76" s="55"/>
      <c r="L76" s="49"/>
    </row>
    <row r="77" spans="1:12" s="3" customFormat="1" ht="16.5" customHeight="1" x14ac:dyDescent="0.2">
      <c r="A77" s="5"/>
      <c r="B77" s="14"/>
      <c r="C77" s="260"/>
      <c r="D77" s="261"/>
      <c r="E77" s="259"/>
      <c r="F77" s="49"/>
      <c r="G77" s="264"/>
      <c r="H77" s="49"/>
      <c r="I77" s="49"/>
      <c r="J77" s="51"/>
      <c r="K77" s="55"/>
      <c r="L77" s="49"/>
    </row>
    <row r="78" spans="1:12" s="3" customFormat="1" ht="16.5" customHeight="1" x14ac:dyDescent="0.2">
      <c r="A78" s="5"/>
      <c r="B78" s="14"/>
      <c r="C78" s="260"/>
      <c r="D78" s="261"/>
      <c r="E78" s="259"/>
      <c r="F78" s="49"/>
      <c r="G78" s="264"/>
      <c r="H78" s="49"/>
      <c r="I78" s="49"/>
      <c r="J78" s="51"/>
      <c r="K78" s="55"/>
      <c r="L78" s="49"/>
    </row>
    <row r="79" spans="1:12" s="3" customFormat="1" ht="16.5" customHeight="1" x14ac:dyDescent="0.2">
      <c r="A79" s="5"/>
      <c r="B79" s="14"/>
      <c r="C79" s="260"/>
      <c r="D79" s="261"/>
      <c r="E79" s="259"/>
      <c r="F79" s="49"/>
      <c r="G79" s="264"/>
      <c r="H79" s="49"/>
      <c r="I79" s="49"/>
      <c r="J79" s="51"/>
      <c r="K79" s="55"/>
      <c r="L79" s="49"/>
    </row>
    <row r="80" spans="1:12" s="3" customFormat="1" ht="16.5" customHeight="1" x14ac:dyDescent="0.2">
      <c r="A80" s="5"/>
      <c r="B80" s="14"/>
      <c r="C80" s="260"/>
      <c r="D80" s="261"/>
      <c r="E80" s="259"/>
      <c r="F80" s="49"/>
      <c r="G80" s="264"/>
      <c r="H80" s="49"/>
      <c r="I80" s="49"/>
      <c r="J80" s="51"/>
      <c r="K80" s="55"/>
      <c r="L80" s="49"/>
    </row>
    <row r="81" spans="1:12" s="46" customFormat="1" ht="16.5" customHeight="1" x14ac:dyDescent="0.25">
      <c r="A81" s="46">
        <v>56</v>
      </c>
      <c r="B81" s="47"/>
      <c r="C81" s="375" t="s">
        <v>85</v>
      </c>
      <c r="D81" s="375"/>
      <c r="E81" s="375"/>
      <c r="F81" s="375"/>
      <c r="G81" s="375"/>
      <c r="H81" s="375"/>
      <c r="I81" s="375"/>
      <c r="J81" s="375"/>
      <c r="K81" s="375"/>
      <c r="L81" s="375"/>
    </row>
    <row r="82" spans="1:12" s="3" customFormat="1" ht="16.5" customHeight="1" x14ac:dyDescent="0.2">
      <c r="A82" s="5"/>
      <c r="B82" s="14"/>
      <c r="C82" s="251"/>
      <c r="D82" s="268" t="s">
        <v>15</v>
      </c>
      <c r="E82" s="259" t="s">
        <v>15</v>
      </c>
      <c r="F82" s="259"/>
      <c r="G82" s="269"/>
      <c r="H82" s="251"/>
      <c r="I82" s="251"/>
      <c r="J82" s="254"/>
      <c r="K82" s="254"/>
      <c r="L82" s="240"/>
    </row>
    <row r="83" spans="1:12" s="3" customFormat="1" ht="16.5" customHeight="1" x14ac:dyDescent="0.2">
      <c r="A83" s="5">
        <v>66</v>
      </c>
      <c r="B83" s="306" t="s">
        <v>86</v>
      </c>
      <c r="C83" s="251">
        <v>2012</v>
      </c>
      <c r="D83" s="252"/>
      <c r="E83" s="240" t="s">
        <v>87</v>
      </c>
      <c r="F83" s="240" t="s">
        <v>52</v>
      </c>
      <c r="G83" s="307">
        <v>535115.82999999996</v>
      </c>
      <c r="H83" s="308">
        <v>41487</v>
      </c>
      <c r="I83" s="308">
        <v>41713</v>
      </c>
      <c r="J83" s="51">
        <v>1</v>
      </c>
      <c r="K83" s="309">
        <v>495907.52</v>
      </c>
      <c r="L83" s="294"/>
    </row>
    <row r="84" spans="1:12" s="3" customFormat="1" ht="16.5" customHeight="1" x14ac:dyDescent="0.2">
      <c r="A84" s="5">
        <v>67</v>
      </c>
      <c r="B84" s="306" t="s">
        <v>88</v>
      </c>
      <c r="C84" s="251">
        <v>2013</v>
      </c>
      <c r="D84" s="252"/>
      <c r="E84" s="49" t="s">
        <v>89</v>
      </c>
      <c r="F84" s="240" t="s">
        <v>90</v>
      </c>
      <c r="G84" s="258">
        <v>3000000</v>
      </c>
      <c r="H84" s="257">
        <v>41351</v>
      </c>
      <c r="I84" s="257">
        <v>42154</v>
      </c>
      <c r="J84" s="254">
        <v>1</v>
      </c>
      <c r="K84" s="255">
        <f>2661470.08+7000</f>
        <v>2668470.08</v>
      </c>
      <c r="L84" s="294"/>
    </row>
    <row r="85" spans="1:12" s="3" customFormat="1" ht="16.5" customHeight="1" x14ac:dyDescent="0.2">
      <c r="A85" s="5">
        <v>70</v>
      </c>
      <c r="B85" s="306" t="s">
        <v>97</v>
      </c>
      <c r="C85" s="251">
        <v>2013</v>
      </c>
      <c r="D85" s="252"/>
      <c r="E85" s="49" t="s">
        <v>98</v>
      </c>
      <c r="F85" s="240" t="s">
        <v>22</v>
      </c>
      <c r="G85" s="310">
        <v>568710</v>
      </c>
      <c r="H85" s="311">
        <v>42552</v>
      </c>
      <c r="I85" s="311">
        <v>42947</v>
      </c>
      <c r="J85" s="254">
        <v>1</v>
      </c>
      <c r="K85" s="255">
        <v>468013.78</v>
      </c>
      <c r="L85" s="294"/>
    </row>
    <row r="86" spans="1:12" s="3" customFormat="1" ht="16.5" customHeight="1" x14ac:dyDescent="0.2">
      <c r="A86" s="5">
        <v>68</v>
      </c>
      <c r="B86" s="306" t="s">
        <v>91</v>
      </c>
      <c r="C86" s="251">
        <v>2015</v>
      </c>
      <c r="D86" s="252"/>
      <c r="E86" s="49" t="s">
        <v>92</v>
      </c>
      <c r="F86" s="240" t="s">
        <v>93</v>
      </c>
      <c r="G86" s="312">
        <f>8100+3000000</f>
        <v>3008100</v>
      </c>
      <c r="H86" s="313">
        <v>41548</v>
      </c>
      <c r="I86" s="313">
        <v>42916</v>
      </c>
      <c r="J86" s="314">
        <v>1</v>
      </c>
      <c r="K86" s="315">
        <v>2783489.42</v>
      </c>
      <c r="L86" s="294"/>
    </row>
    <row r="87" spans="1:12" s="239" customFormat="1" ht="30" customHeight="1" x14ac:dyDescent="0.25">
      <c r="A87" s="15">
        <v>69</v>
      </c>
      <c r="B87" s="306" t="s">
        <v>94</v>
      </c>
      <c r="C87" s="251">
        <v>2015</v>
      </c>
      <c r="E87" s="49" t="s">
        <v>95</v>
      </c>
      <c r="F87" s="240" t="s">
        <v>52</v>
      </c>
      <c r="G87" s="310">
        <f>104400+3000000</f>
        <v>3104400</v>
      </c>
      <c r="H87" s="311">
        <v>41596</v>
      </c>
      <c r="I87" s="311">
        <v>44196</v>
      </c>
      <c r="J87" s="254">
        <v>0.02</v>
      </c>
      <c r="K87" s="255">
        <v>77968.679999999993</v>
      </c>
      <c r="L87" s="240" t="s">
        <v>96</v>
      </c>
    </row>
    <row r="88" spans="1:12" s="14" customFormat="1" ht="16.5" customHeight="1" x14ac:dyDescent="0.25">
      <c r="A88" s="15">
        <v>82</v>
      </c>
      <c r="B88" s="306" t="s">
        <v>99</v>
      </c>
      <c r="C88" s="251">
        <v>2015</v>
      </c>
      <c r="D88" s="239"/>
      <c r="E88" s="316" t="s">
        <v>100</v>
      </c>
      <c r="F88" s="240" t="s">
        <v>101</v>
      </c>
      <c r="G88" s="310">
        <v>800000</v>
      </c>
      <c r="H88" s="313">
        <v>42371</v>
      </c>
      <c r="I88" s="273">
        <v>43769</v>
      </c>
      <c r="J88" s="254">
        <v>1</v>
      </c>
      <c r="K88" s="317">
        <v>753942.58</v>
      </c>
      <c r="L88" s="318"/>
    </row>
    <row r="89" spans="1:12" s="239" customFormat="1" ht="16.5" customHeight="1" x14ac:dyDescent="0.25">
      <c r="A89" s="15">
        <v>84</v>
      </c>
      <c r="B89" s="14" t="s">
        <v>102</v>
      </c>
      <c r="C89" s="251">
        <v>2015</v>
      </c>
      <c r="E89" s="319" t="s">
        <v>103</v>
      </c>
      <c r="F89" s="266" t="s">
        <v>52</v>
      </c>
      <c r="G89" s="310">
        <v>2000000</v>
      </c>
      <c r="H89" s="257">
        <v>43475</v>
      </c>
      <c r="I89" s="313">
        <v>44196</v>
      </c>
      <c r="J89" s="254">
        <v>1</v>
      </c>
      <c r="K89" s="255">
        <v>1716184.88</v>
      </c>
      <c r="L89" s="294"/>
    </row>
    <row r="90" spans="1:12" s="239" customFormat="1" ht="16.5" customHeight="1" x14ac:dyDescent="0.25">
      <c r="A90" s="15">
        <v>96</v>
      </c>
      <c r="B90" s="306" t="s">
        <v>104</v>
      </c>
      <c r="C90" s="251">
        <v>2015</v>
      </c>
      <c r="E90" s="316" t="s">
        <v>105</v>
      </c>
      <c r="F90" s="266" t="s">
        <v>106</v>
      </c>
      <c r="G90" s="310">
        <v>303389.8</v>
      </c>
      <c r="H90" s="320">
        <v>42782</v>
      </c>
      <c r="I90" s="313">
        <v>44196</v>
      </c>
      <c r="J90" s="254">
        <v>0.5</v>
      </c>
      <c r="K90" s="255">
        <v>206913.03</v>
      </c>
      <c r="L90" s="294" t="s">
        <v>708</v>
      </c>
    </row>
    <row r="91" spans="1:12" s="3" customFormat="1" ht="16.5" customHeight="1" x14ac:dyDescent="0.2">
      <c r="A91" s="5">
        <v>98</v>
      </c>
      <c r="B91" s="306" t="s">
        <v>107</v>
      </c>
      <c r="C91" s="267">
        <v>2016</v>
      </c>
      <c r="D91" s="321"/>
      <c r="E91" s="319" t="s">
        <v>108</v>
      </c>
      <c r="F91" s="266" t="s">
        <v>44</v>
      </c>
      <c r="G91" s="310">
        <v>500000</v>
      </c>
      <c r="H91" s="311">
        <v>42629</v>
      </c>
      <c r="I91" s="311">
        <v>42916</v>
      </c>
      <c r="J91" s="254">
        <v>1</v>
      </c>
      <c r="K91" s="255">
        <v>320188.77</v>
      </c>
      <c r="L91" s="294" t="s">
        <v>827</v>
      </c>
    </row>
    <row r="92" spans="1:12" s="14" customFormat="1" ht="38.25" x14ac:dyDescent="0.25">
      <c r="A92" s="15">
        <v>106</v>
      </c>
      <c r="B92" s="306" t="s">
        <v>109</v>
      </c>
      <c r="C92" s="267">
        <v>2016</v>
      </c>
      <c r="D92" s="267"/>
      <c r="E92" s="261" t="s">
        <v>110</v>
      </c>
      <c r="F92" s="319" t="s">
        <v>111</v>
      </c>
      <c r="G92" s="310">
        <v>5000000</v>
      </c>
      <c r="H92" s="311">
        <v>42741</v>
      </c>
      <c r="I92" s="311">
        <v>44196</v>
      </c>
      <c r="J92" s="254">
        <v>0.52</v>
      </c>
      <c r="K92" s="255">
        <v>1608791.55</v>
      </c>
      <c r="L92" s="294" t="s">
        <v>852</v>
      </c>
    </row>
    <row r="93" spans="1:12" s="3" customFormat="1" ht="16.5" customHeight="1" x14ac:dyDescent="0.2">
      <c r="A93" s="5">
        <v>107</v>
      </c>
      <c r="B93" s="306" t="s">
        <v>112</v>
      </c>
      <c r="C93" s="267">
        <v>2016</v>
      </c>
      <c r="D93" s="321"/>
      <c r="E93" s="261" t="s">
        <v>113</v>
      </c>
      <c r="F93" s="266" t="s">
        <v>114</v>
      </c>
      <c r="G93" s="310">
        <v>975000</v>
      </c>
      <c r="H93" s="311">
        <v>43055</v>
      </c>
      <c r="I93" s="311">
        <v>43555</v>
      </c>
      <c r="J93" s="254">
        <v>1</v>
      </c>
      <c r="K93" s="322">
        <v>810122.28</v>
      </c>
      <c r="L93" s="240"/>
    </row>
    <row r="94" spans="1:12" s="3" customFormat="1" ht="16.5" customHeight="1" x14ac:dyDescent="0.2">
      <c r="A94" s="5">
        <v>108</v>
      </c>
      <c r="B94" s="306" t="s">
        <v>115</v>
      </c>
      <c r="C94" s="267">
        <v>2016</v>
      </c>
      <c r="D94" s="321"/>
      <c r="E94" s="261" t="s">
        <v>116</v>
      </c>
      <c r="F94" s="266" t="s">
        <v>117</v>
      </c>
      <c r="G94" s="310">
        <v>500000</v>
      </c>
      <c r="H94" s="311">
        <v>42659</v>
      </c>
      <c r="I94" s="311">
        <v>43251</v>
      </c>
      <c r="J94" s="254">
        <v>1</v>
      </c>
      <c r="K94" s="255">
        <v>374922.29</v>
      </c>
      <c r="L94" s="240"/>
    </row>
    <row r="95" spans="1:12" s="3" customFormat="1" ht="16.5" customHeight="1" x14ac:dyDescent="0.2">
      <c r="A95" s="5">
        <v>109</v>
      </c>
      <c r="B95" s="306" t="s">
        <v>118</v>
      </c>
      <c r="C95" s="267">
        <v>2016</v>
      </c>
      <c r="D95" s="321"/>
      <c r="E95" s="261" t="s">
        <v>119</v>
      </c>
      <c r="F95" s="266" t="s">
        <v>120</v>
      </c>
      <c r="G95" s="310">
        <v>1000000</v>
      </c>
      <c r="H95" s="311">
        <v>42705</v>
      </c>
      <c r="I95" s="311">
        <v>43434</v>
      </c>
      <c r="J95" s="254">
        <v>1</v>
      </c>
      <c r="K95" s="255">
        <v>832656.5</v>
      </c>
      <c r="L95" s="240"/>
    </row>
    <row r="96" spans="1:12" s="3" customFormat="1" ht="16.5" customHeight="1" x14ac:dyDescent="0.2">
      <c r="A96" s="5">
        <v>110</v>
      </c>
      <c r="B96" s="306" t="s">
        <v>121</v>
      </c>
      <c r="C96" s="267">
        <v>2016</v>
      </c>
      <c r="D96" s="321"/>
      <c r="E96" s="261" t="s">
        <v>122</v>
      </c>
      <c r="F96" s="266" t="s">
        <v>114</v>
      </c>
      <c r="G96" s="310">
        <v>400000</v>
      </c>
      <c r="H96" s="311">
        <v>43675</v>
      </c>
      <c r="I96" s="311">
        <v>43768</v>
      </c>
      <c r="J96" s="254">
        <v>0.53</v>
      </c>
      <c r="K96" s="255">
        <v>223432.29</v>
      </c>
      <c r="L96" s="240" t="s">
        <v>717</v>
      </c>
    </row>
    <row r="97" spans="1:12" s="239" customFormat="1" ht="16.5" customHeight="1" x14ac:dyDescent="0.25">
      <c r="A97" s="15">
        <v>111</v>
      </c>
      <c r="B97" s="306" t="s">
        <v>123</v>
      </c>
      <c r="C97" s="267">
        <v>2016</v>
      </c>
      <c r="D97" s="267"/>
      <c r="E97" s="261" t="s">
        <v>124</v>
      </c>
      <c r="F97" s="266" t="s">
        <v>125</v>
      </c>
      <c r="G97" s="310">
        <v>200000</v>
      </c>
      <c r="H97" s="311">
        <v>43662</v>
      </c>
      <c r="I97" s="311">
        <v>43921</v>
      </c>
      <c r="J97" s="254">
        <v>1</v>
      </c>
      <c r="K97" s="255">
        <v>168303.43</v>
      </c>
      <c r="L97" s="294"/>
    </row>
    <row r="98" spans="1:12" s="3" customFormat="1" ht="30" customHeight="1" x14ac:dyDescent="0.2">
      <c r="A98" s="5">
        <v>123</v>
      </c>
      <c r="B98" s="306" t="s">
        <v>128</v>
      </c>
      <c r="C98" s="267">
        <v>2016</v>
      </c>
      <c r="D98" s="321"/>
      <c r="E98" s="261" t="s">
        <v>129</v>
      </c>
      <c r="F98" s="266" t="s">
        <v>130</v>
      </c>
      <c r="G98" s="310">
        <v>1054174.83</v>
      </c>
      <c r="H98" s="311">
        <v>43585</v>
      </c>
      <c r="I98" s="311">
        <v>43159</v>
      </c>
      <c r="J98" s="254">
        <v>1</v>
      </c>
      <c r="K98" s="255">
        <v>1056488.3899999999</v>
      </c>
      <c r="L98" s="240" t="s">
        <v>856</v>
      </c>
    </row>
    <row r="99" spans="1:12" s="3" customFormat="1" ht="16.5" customHeight="1" x14ac:dyDescent="0.2">
      <c r="A99" s="5">
        <v>124</v>
      </c>
      <c r="B99" s="14"/>
      <c r="C99" s="267"/>
      <c r="D99" s="321"/>
      <c r="E99" s="261" t="s">
        <v>776</v>
      </c>
      <c r="F99" s="266"/>
      <c r="G99" s="310"/>
      <c r="H99" s="311"/>
      <c r="I99" s="311"/>
      <c r="J99" s="254"/>
      <c r="K99" s="254"/>
      <c r="L99" s="294"/>
    </row>
    <row r="100" spans="1:12" s="3" customFormat="1" ht="16.5" customHeight="1" x14ac:dyDescent="0.2">
      <c r="A100" s="5">
        <v>125</v>
      </c>
      <c r="B100" s="14"/>
      <c r="C100" s="267"/>
      <c r="D100" s="321"/>
      <c r="E100" s="261" t="s">
        <v>777</v>
      </c>
      <c r="F100" s="266"/>
      <c r="G100" s="310"/>
      <c r="H100" s="311"/>
      <c r="I100" s="311"/>
      <c r="J100" s="254"/>
      <c r="K100" s="254"/>
      <c r="L100" s="303"/>
    </row>
    <row r="101" spans="1:12" s="3" customFormat="1" ht="16.5" customHeight="1" x14ac:dyDescent="0.2">
      <c r="A101" s="5">
        <v>126</v>
      </c>
      <c r="B101" s="14"/>
      <c r="C101" s="267"/>
      <c r="D101" s="321"/>
      <c r="E101" s="261" t="s">
        <v>778</v>
      </c>
      <c r="F101" s="266"/>
      <c r="G101" s="310"/>
      <c r="H101" s="311"/>
      <c r="I101" s="311"/>
      <c r="J101" s="254"/>
      <c r="K101" s="254"/>
      <c r="L101" s="303"/>
    </row>
    <row r="102" spans="1:12" s="3" customFormat="1" ht="16.5" customHeight="1" x14ac:dyDescent="0.2">
      <c r="A102" s="5">
        <v>127</v>
      </c>
      <c r="B102" s="14"/>
      <c r="C102" s="267"/>
      <c r="D102" s="321"/>
      <c r="E102" s="261" t="s">
        <v>779</v>
      </c>
      <c r="F102" s="266"/>
      <c r="G102" s="310"/>
      <c r="H102" s="311"/>
      <c r="I102" s="311"/>
      <c r="J102" s="254"/>
      <c r="K102" s="254"/>
      <c r="L102" s="303"/>
    </row>
    <row r="103" spans="1:12" s="3" customFormat="1" ht="16.5" customHeight="1" x14ac:dyDescent="0.2">
      <c r="A103" s="5">
        <v>128</v>
      </c>
      <c r="B103" s="14"/>
      <c r="C103" s="267"/>
      <c r="D103" s="321"/>
      <c r="E103" s="261" t="s">
        <v>780</v>
      </c>
      <c r="F103" s="266"/>
      <c r="G103" s="310"/>
      <c r="H103" s="311"/>
      <c r="I103" s="311"/>
      <c r="J103" s="254"/>
      <c r="K103" s="254"/>
      <c r="L103" s="303"/>
    </row>
    <row r="104" spans="1:12" s="3" customFormat="1" ht="16.5" customHeight="1" x14ac:dyDescent="0.2">
      <c r="A104" s="5">
        <v>129</v>
      </c>
      <c r="B104" s="14"/>
      <c r="C104" s="267"/>
      <c r="D104" s="321"/>
      <c r="E104" s="261" t="s">
        <v>781</v>
      </c>
      <c r="F104" s="266"/>
      <c r="G104" s="310"/>
      <c r="H104" s="311"/>
      <c r="I104" s="311"/>
      <c r="J104" s="254"/>
      <c r="K104" s="254"/>
      <c r="L104" s="303"/>
    </row>
    <row r="105" spans="1:12" s="3" customFormat="1" ht="16.5" customHeight="1" x14ac:dyDescent="0.2">
      <c r="A105" s="5">
        <v>130</v>
      </c>
      <c r="B105" s="14"/>
      <c r="C105" s="267"/>
      <c r="D105" s="321"/>
      <c r="E105" s="261" t="s">
        <v>782</v>
      </c>
      <c r="F105" s="266"/>
      <c r="G105" s="310"/>
      <c r="H105" s="311"/>
      <c r="I105" s="311"/>
      <c r="J105" s="254"/>
      <c r="K105" s="254"/>
      <c r="L105" s="303"/>
    </row>
    <row r="106" spans="1:12" s="3" customFormat="1" ht="16.5" customHeight="1" x14ac:dyDescent="0.2">
      <c r="A106" s="5">
        <v>131</v>
      </c>
      <c r="B106" s="14"/>
      <c r="C106" s="267"/>
      <c r="D106" s="321"/>
      <c r="E106" s="319" t="s">
        <v>783</v>
      </c>
      <c r="F106" s="266"/>
      <c r="G106" s="310"/>
      <c r="H106" s="311"/>
      <c r="I106" s="311"/>
      <c r="J106" s="254"/>
      <c r="K106" s="254"/>
      <c r="L106" s="303"/>
    </row>
    <row r="107" spans="1:12" s="3" customFormat="1" ht="16.5" customHeight="1" x14ac:dyDescent="0.2">
      <c r="A107" s="5">
        <v>132</v>
      </c>
      <c r="B107" s="14"/>
      <c r="C107" s="267"/>
      <c r="D107" s="321"/>
      <c r="E107" s="261" t="s">
        <v>784</v>
      </c>
      <c r="F107" s="266"/>
      <c r="G107" s="310"/>
      <c r="H107" s="311"/>
      <c r="I107" s="311"/>
      <c r="J107" s="254"/>
      <c r="K107" s="254"/>
      <c r="L107" s="303"/>
    </row>
    <row r="108" spans="1:12" s="3" customFormat="1" ht="16.5" customHeight="1" x14ac:dyDescent="0.2">
      <c r="A108" s="5">
        <v>133</v>
      </c>
      <c r="B108" s="14"/>
      <c r="C108" s="267"/>
      <c r="D108" s="321"/>
      <c r="E108" s="261" t="s">
        <v>785</v>
      </c>
      <c r="F108" s="266"/>
      <c r="G108" s="310"/>
      <c r="H108" s="311"/>
      <c r="I108" s="311"/>
      <c r="J108" s="254"/>
      <c r="K108" s="254"/>
      <c r="L108" s="303"/>
    </row>
    <row r="109" spans="1:12" s="3" customFormat="1" ht="16.5" customHeight="1" x14ac:dyDescent="0.2">
      <c r="A109" s="5">
        <v>134</v>
      </c>
      <c r="B109" s="14"/>
      <c r="C109" s="267"/>
      <c r="D109" s="321"/>
      <c r="E109" s="261" t="s">
        <v>786</v>
      </c>
      <c r="F109" s="266"/>
      <c r="G109" s="310"/>
      <c r="H109" s="311"/>
      <c r="I109" s="311"/>
      <c r="J109" s="254"/>
      <c r="K109" s="254"/>
      <c r="L109" s="303"/>
    </row>
    <row r="110" spans="1:12" s="3" customFormat="1" ht="16.5" customHeight="1" x14ac:dyDescent="0.2">
      <c r="A110" s="5">
        <v>135</v>
      </c>
      <c r="B110" s="14"/>
      <c r="C110" s="267"/>
      <c r="D110" s="321"/>
      <c r="E110" s="261" t="s">
        <v>787</v>
      </c>
      <c r="F110" s="266"/>
      <c r="G110" s="310"/>
      <c r="H110" s="311"/>
      <c r="I110" s="311"/>
      <c r="J110" s="254"/>
      <c r="K110" s="254"/>
      <c r="L110" s="303"/>
    </row>
    <row r="111" spans="1:12" s="3" customFormat="1" ht="16.5" customHeight="1" x14ac:dyDescent="0.2">
      <c r="A111" s="5">
        <v>136</v>
      </c>
      <c r="B111" s="14"/>
      <c r="C111" s="267"/>
      <c r="D111" s="321"/>
      <c r="E111" s="261" t="s">
        <v>788</v>
      </c>
      <c r="F111" s="266"/>
      <c r="G111" s="310"/>
      <c r="H111" s="311"/>
      <c r="I111" s="311"/>
      <c r="J111" s="254"/>
      <c r="K111" s="254"/>
      <c r="L111" s="303"/>
    </row>
    <row r="112" spans="1:12" s="14" customFormat="1" ht="16.5" customHeight="1" x14ac:dyDescent="0.25">
      <c r="A112" s="15">
        <v>137</v>
      </c>
      <c r="B112" s="306" t="s">
        <v>131</v>
      </c>
      <c r="C112" s="267">
        <v>2016</v>
      </c>
      <c r="D112" s="267"/>
      <c r="E112" s="261" t="s">
        <v>132</v>
      </c>
      <c r="F112" s="266" t="s">
        <v>114</v>
      </c>
      <c r="G112" s="310">
        <v>500000</v>
      </c>
      <c r="H112" s="311">
        <v>43540</v>
      </c>
      <c r="I112" s="311">
        <v>43921</v>
      </c>
      <c r="J112" s="254">
        <v>1</v>
      </c>
      <c r="K112" s="255">
        <v>435324.84</v>
      </c>
      <c r="L112" s="294"/>
    </row>
    <row r="113" spans="1:12" s="3" customFormat="1" ht="16.5" customHeight="1" x14ac:dyDescent="0.2">
      <c r="A113" s="5">
        <v>138</v>
      </c>
      <c r="B113" s="306" t="s">
        <v>133</v>
      </c>
      <c r="C113" s="267">
        <v>2016</v>
      </c>
      <c r="D113" s="321"/>
      <c r="E113" s="261" t="s">
        <v>134</v>
      </c>
      <c r="F113" s="266" t="s">
        <v>24</v>
      </c>
      <c r="G113" s="310">
        <v>500000</v>
      </c>
      <c r="H113" s="311">
        <v>42902</v>
      </c>
      <c r="I113" s="311">
        <v>43646</v>
      </c>
      <c r="J113" s="254">
        <v>1</v>
      </c>
      <c r="K113" s="255">
        <v>361521.48</v>
      </c>
      <c r="L113" s="294"/>
    </row>
    <row r="114" spans="1:12" s="3" customFormat="1" ht="16.5" customHeight="1" x14ac:dyDescent="0.2">
      <c r="A114" s="5">
        <v>139</v>
      </c>
      <c r="B114" s="306" t="s">
        <v>135</v>
      </c>
      <c r="C114" s="267">
        <v>2016</v>
      </c>
      <c r="D114" s="321"/>
      <c r="E114" s="261" t="s">
        <v>136</v>
      </c>
      <c r="F114" s="266" t="s">
        <v>90</v>
      </c>
      <c r="G114" s="310">
        <v>500000</v>
      </c>
      <c r="H114" s="311">
        <v>42720</v>
      </c>
      <c r="I114" s="311">
        <v>42886</v>
      </c>
      <c r="J114" s="254">
        <v>1</v>
      </c>
      <c r="K114" s="255">
        <v>454964.53</v>
      </c>
      <c r="L114" s="240"/>
    </row>
    <row r="115" spans="1:12" s="14" customFormat="1" ht="16.5" customHeight="1" x14ac:dyDescent="0.25">
      <c r="A115" s="15">
        <v>140</v>
      </c>
      <c r="B115" s="306" t="s">
        <v>137</v>
      </c>
      <c r="C115" s="267">
        <v>2016</v>
      </c>
      <c r="D115" s="267"/>
      <c r="E115" s="261" t="s">
        <v>138</v>
      </c>
      <c r="F115" s="266" t="s">
        <v>52</v>
      </c>
      <c r="G115" s="310">
        <v>500000</v>
      </c>
      <c r="H115" s="311">
        <v>43470</v>
      </c>
      <c r="I115" s="311">
        <v>43434</v>
      </c>
      <c r="J115" s="254">
        <v>1</v>
      </c>
      <c r="K115" s="255">
        <v>436829.46</v>
      </c>
      <c r="L115" s="240"/>
    </row>
    <row r="116" spans="1:12" s="3" customFormat="1" ht="16.5" customHeight="1" x14ac:dyDescent="0.2">
      <c r="A116" s="5">
        <v>143</v>
      </c>
      <c r="B116" s="306" t="s">
        <v>139</v>
      </c>
      <c r="C116" s="267">
        <v>2016</v>
      </c>
      <c r="D116" s="321"/>
      <c r="E116" s="261" t="s">
        <v>706</v>
      </c>
      <c r="F116" s="266"/>
      <c r="G116" s="310">
        <v>5000000</v>
      </c>
      <c r="H116" s="311">
        <v>42901</v>
      </c>
      <c r="I116" s="311">
        <v>43344</v>
      </c>
      <c r="J116" s="254">
        <v>1</v>
      </c>
      <c r="K116" s="255">
        <v>4000896.6</v>
      </c>
      <c r="L116" s="294"/>
    </row>
    <row r="117" spans="1:12" s="14" customFormat="1" ht="16.5" customHeight="1" x14ac:dyDescent="0.25">
      <c r="A117" s="15">
        <v>175</v>
      </c>
      <c r="B117" s="306" t="s">
        <v>140</v>
      </c>
      <c r="C117" s="267">
        <v>2016</v>
      </c>
      <c r="D117" s="267"/>
      <c r="E117" s="261" t="s">
        <v>141</v>
      </c>
      <c r="F117" s="266" t="s">
        <v>178</v>
      </c>
      <c r="G117" s="310">
        <v>350000</v>
      </c>
      <c r="H117" s="311">
        <v>42767</v>
      </c>
      <c r="I117" s="311">
        <v>42825</v>
      </c>
      <c r="J117" s="254">
        <v>1</v>
      </c>
      <c r="K117" s="255">
        <v>189138.38</v>
      </c>
      <c r="L117" s="240"/>
    </row>
    <row r="118" spans="1:12" s="3" customFormat="1" ht="16.5" customHeight="1" x14ac:dyDescent="0.2">
      <c r="A118" s="5">
        <v>176</v>
      </c>
      <c r="B118" s="306" t="s">
        <v>142</v>
      </c>
      <c r="C118" s="267">
        <v>2016</v>
      </c>
      <c r="D118" s="321"/>
      <c r="E118" s="261" t="s">
        <v>143</v>
      </c>
      <c r="F118" s="266" t="s">
        <v>17</v>
      </c>
      <c r="G118" s="310">
        <v>500000</v>
      </c>
      <c r="H118" s="311">
        <v>42856</v>
      </c>
      <c r="I118" s="311">
        <v>43251</v>
      </c>
      <c r="J118" s="254">
        <v>0.995</v>
      </c>
      <c r="K118" s="255">
        <v>424113.31</v>
      </c>
      <c r="L118" s="294"/>
    </row>
    <row r="119" spans="1:12" s="239" customFormat="1" ht="30" customHeight="1" x14ac:dyDescent="0.25">
      <c r="A119" s="15">
        <v>177</v>
      </c>
      <c r="B119" s="306" t="s">
        <v>144</v>
      </c>
      <c r="C119" s="267">
        <v>2016</v>
      </c>
      <c r="D119" s="267"/>
      <c r="E119" s="323" t="s">
        <v>145</v>
      </c>
      <c r="F119" s="266" t="s">
        <v>146</v>
      </c>
      <c r="G119" s="310">
        <v>300000</v>
      </c>
      <c r="H119" s="311">
        <v>42741</v>
      </c>
      <c r="I119" s="311">
        <v>43890</v>
      </c>
      <c r="J119" s="254">
        <v>0.95</v>
      </c>
      <c r="K119" s="255">
        <v>267009.23</v>
      </c>
      <c r="L119" s="294" t="s">
        <v>697</v>
      </c>
    </row>
    <row r="120" spans="1:12" s="14" customFormat="1" ht="16.5" customHeight="1" x14ac:dyDescent="0.25">
      <c r="A120" s="15">
        <v>100</v>
      </c>
      <c r="B120" s="14" t="s">
        <v>147</v>
      </c>
      <c r="C120" s="267">
        <v>2016</v>
      </c>
      <c r="D120" s="267"/>
      <c r="E120" s="261" t="s">
        <v>148</v>
      </c>
      <c r="F120" s="266" t="s">
        <v>90</v>
      </c>
      <c r="G120" s="310">
        <v>1500000</v>
      </c>
      <c r="H120" s="311">
        <v>42689</v>
      </c>
      <c r="I120" s="311">
        <v>43343</v>
      </c>
      <c r="J120" s="254">
        <v>1</v>
      </c>
      <c r="K120" s="255">
        <v>1439250.62</v>
      </c>
      <c r="L120" s="240"/>
    </row>
    <row r="121" spans="1:12" s="3" customFormat="1" ht="16.5" customHeight="1" x14ac:dyDescent="0.2">
      <c r="A121" s="5">
        <v>101</v>
      </c>
      <c r="B121" s="32" t="s">
        <v>149</v>
      </c>
      <c r="C121" s="267">
        <v>2016</v>
      </c>
      <c r="D121" s="321"/>
      <c r="E121" s="261" t="s">
        <v>150</v>
      </c>
      <c r="F121" s="266" t="s">
        <v>114</v>
      </c>
      <c r="G121" s="310">
        <v>2545000</v>
      </c>
      <c r="H121" s="311">
        <v>42698</v>
      </c>
      <c r="I121" s="311">
        <v>42703</v>
      </c>
      <c r="J121" s="254">
        <v>1</v>
      </c>
      <c r="K121" s="255">
        <v>2540000</v>
      </c>
      <c r="L121" s="294"/>
    </row>
    <row r="122" spans="1:12" s="3" customFormat="1" ht="16.5" customHeight="1" x14ac:dyDescent="0.2">
      <c r="A122" s="5">
        <v>102</v>
      </c>
      <c r="B122" s="306" t="s">
        <v>151</v>
      </c>
      <c r="C122" s="267">
        <v>2016</v>
      </c>
      <c r="D122" s="321"/>
      <c r="E122" s="261" t="s">
        <v>152</v>
      </c>
      <c r="F122" s="266" t="s">
        <v>114</v>
      </c>
      <c r="G122" s="310">
        <v>800000</v>
      </c>
      <c r="H122" s="311">
        <v>42413</v>
      </c>
      <c r="I122" s="311">
        <v>43296</v>
      </c>
      <c r="J122" s="254">
        <v>1</v>
      </c>
      <c r="K122" s="255">
        <v>669519.56000000006</v>
      </c>
      <c r="L122" s="240"/>
    </row>
    <row r="123" spans="1:12" s="3" customFormat="1" ht="16.5" customHeight="1" x14ac:dyDescent="0.2">
      <c r="A123" s="5">
        <v>103</v>
      </c>
      <c r="B123" s="306" t="s">
        <v>153</v>
      </c>
      <c r="C123" s="267">
        <v>2016</v>
      </c>
      <c r="D123" s="321"/>
      <c r="E123" s="261" t="s">
        <v>154</v>
      </c>
      <c r="F123" s="266" t="s">
        <v>155</v>
      </c>
      <c r="G123" s="310">
        <v>400000</v>
      </c>
      <c r="H123" s="311">
        <v>43539</v>
      </c>
      <c r="I123" s="311">
        <v>43936</v>
      </c>
      <c r="J123" s="254">
        <v>1</v>
      </c>
      <c r="K123" s="255">
        <v>314630</v>
      </c>
      <c r="L123" s="240"/>
    </row>
    <row r="124" spans="1:12" s="3" customFormat="1" ht="16.5" customHeight="1" x14ac:dyDescent="0.2">
      <c r="A124" s="5">
        <v>104</v>
      </c>
      <c r="B124" s="306" t="s">
        <v>156</v>
      </c>
      <c r="C124" s="267">
        <v>2016</v>
      </c>
      <c r="D124" s="321"/>
      <c r="E124" s="261" t="s">
        <v>774</v>
      </c>
      <c r="F124" s="266" t="s">
        <v>157</v>
      </c>
      <c r="G124" s="310">
        <v>140000</v>
      </c>
      <c r="H124" s="311">
        <v>43010</v>
      </c>
      <c r="I124" s="311">
        <v>43038</v>
      </c>
      <c r="J124" s="254">
        <v>1</v>
      </c>
      <c r="K124" s="255">
        <v>133422.04</v>
      </c>
      <c r="L124" s="240"/>
    </row>
    <row r="125" spans="1:12" s="14" customFormat="1" ht="16.5" customHeight="1" x14ac:dyDescent="0.25">
      <c r="A125" s="15">
        <v>190</v>
      </c>
      <c r="B125" s="306"/>
      <c r="C125" s="251">
        <v>2017</v>
      </c>
      <c r="D125" s="251"/>
      <c r="E125" s="240" t="s">
        <v>158</v>
      </c>
      <c r="F125" s="253" t="s">
        <v>19</v>
      </c>
      <c r="G125" s="324"/>
      <c r="H125" s="257"/>
      <c r="I125" s="257"/>
      <c r="J125" s="254"/>
      <c r="K125" s="255"/>
      <c r="L125" s="325"/>
    </row>
    <row r="126" spans="1:12" s="14" customFormat="1" ht="16.5" customHeight="1" x14ac:dyDescent="0.25">
      <c r="A126" s="15">
        <v>191</v>
      </c>
      <c r="B126" s="306" t="s">
        <v>159</v>
      </c>
      <c r="C126" s="251">
        <v>2017</v>
      </c>
      <c r="D126" s="251"/>
      <c r="E126" s="240" t="s">
        <v>854</v>
      </c>
      <c r="F126" s="253" t="s">
        <v>120</v>
      </c>
      <c r="G126" s="324">
        <v>2289000</v>
      </c>
      <c r="H126" s="257">
        <v>43085</v>
      </c>
      <c r="I126" s="257">
        <v>43871</v>
      </c>
      <c r="J126" s="254">
        <v>1</v>
      </c>
      <c r="K126" s="255">
        <v>1310863.71</v>
      </c>
      <c r="L126" s="294"/>
    </row>
    <row r="127" spans="1:12" s="14" customFormat="1" ht="16.5" customHeight="1" x14ac:dyDescent="0.25">
      <c r="A127" s="15">
        <v>192</v>
      </c>
      <c r="B127" s="306" t="s">
        <v>160</v>
      </c>
      <c r="C127" s="251">
        <v>2017</v>
      </c>
      <c r="D127" s="251"/>
      <c r="E127" s="240" t="s">
        <v>775</v>
      </c>
      <c r="F127" s="240" t="s">
        <v>44</v>
      </c>
      <c r="G127" s="324">
        <v>1211000</v>
      </c>
      <c r="H127" s="257">
        <v>43101</v>
      </c>
      <c r="I127" s="257">
        <v>43434</v>
      </c>
      <c r="J127" s="254">
        <v>1</v>
      </c>
      <c r="K127" s="255">
        <v>745005.92</v>
      </c>
      <c r="L127" s="294"/>
    </row>
    <row r="128" spans="1:12" s="3" customFormat="1" ht="16.5" customHeight="1" x14ac:dyDescent="0.2">
      <c r="A128" s="5">
        <v>195</v>
      </c>
      <c r="B128" s="14" t="s">
        <v>161</v>
      </c>
      <c r="C128" s="251">
        <v>2017</v>
      </c>
      <c r="D128" s="271"/>
      <c r="E128" s="240" t="s">
        <v>162</v>
      </c>
      <c r="F128" s="253" t="s">
        <v>17</v>
      </c>
      <c r="G128" s="324">
        <v>2000000</v>
      </c>
      <c r="H128" s="257">
        <v>43465</v>
      </c>
      <c r="I128" s="257">
        <v>43941</v>
      </c>
      <c r="J128" s="254">
        <v>1</v>
      </c>
      <c r="K128" s="255">
        <v>1991861.08</v>
      </c>
      <c r="L128" s="240"/>
    </row>
    <row r="129" spans="1:12" s="14" customFormat="1" ht="16.5" customHeight="1" x14ac:dyDescent="0.25">
      <c r="A129" s="15">
        <v>198</v>
      </c>
      <c r="B129" s="14" t="s">
        <v>163</v>
      </c>
      <c r="C129" s="251">
        <v>2017</v>
      </c>
      <c r="D129" s="251"/>
      <c r="E129" s="240" t="s">
        <v>164</v>
      </c>
      <c r="F129" s="253" t="s">
        <v>165</v>
      </c>
      <c r="G129" s="324">
        <v>678571.43</v>
      </c>
      <c r="H129" s="257">
        <v>43475</v>
      </c>
      <c r="I129" s="257">
        <v>44196</v>
      </c>
      <c r="J129" s="254">
        <v>0.92</v>
      </c>
      <c r="K129" s="255">
        <v>548458.93999999994</v>
      </c>
      <c r="L129" s="294" t="s">
        <v>810</v>
      </c>
    </row>
    <row r="130" spans="1:12" ht="16.5" customHeight="1" x14ac:dyDescent="0.25">
      <c r="A130" s="5">
        <v>199</v>
      </c>
      <c r="B130" s="33" t="s">
        <v>166</v>
      </c>
      <c r="C130" s="251">
        <v>2017</v>
      </c>
      <c r="D130" s="271"/>
      <c r="E130" s="240" t="s">
        <v>167</v>
      </c>
      <c r="F130" s="253" t="s">
        <v>168</v>
      </c>
      <c r="G130" s="324">
        <v>100000</v>
      </c>
      <c r="H130" s="257"/>
      <c r="I130" s="257"/>
      <c r="K130" s="255">
        <v>0</v>
      </c>
    </row>
    <row r="131" spans="1:12" ht="16.5" customHeight="1" x14ac:dyDescent="0.25">
      <c r="A131" s="5">
        <v>200</v>
      </c>
      <c r="B131" s="14" t="s">
        <v>169</v>
      </c>
      <c r="C131" s="251">
        <v>2017</v>
      </c>
      <c r="D131" s="271"/>
      <c r="E131" s="240" t="s">
        <v>170</v>
      </c>
      <c r="F131" s="253" t="s">
        <v>171</v>
      </c>
      <c r="G131" s="324">
        <v>1728571.43</v>
      </c>
      <c r="H131" s="257"/>
      <c r="I131" s="257"/>
      <c r="K131" s="255">
        <v>0</v>
      </c>
    </row>
    <row r="132" spans="1:12" ht="16.5" customHeight="1" x14ac:dyDescent="0.25">
      <c r="A132" s="5">
        <v>201</v>
      </c>
      <c r="B132" s="14" t="s">
        <v>172</v>
      </c>
      <c r="C132" s="251">
        <v>2017</v>
      </c>
      <c r="D132" s="271"/>
      <c r="E132" s="240" t="s">
        <v>173</v>
      </c>
      <c r="F132" s="253" t="s">
        <v>44</v>
      </c>
      <c r="G132" s="324">
        <v>878571.43</v>
      </c>
      <c r="H132" s="257">
        <v>43905</v>
      </c>
      <c r="I132" s="257"/>
      <c r="J132" s="254">
        <v>0.3</v>
      </c>
      <c r="K132" s="255">
        <v>0</v>
      </c>
      <c r="L132" s="240" t="s">
        <v>815</v>
      </c>
    </row>
    <row r="133" spans="1:12" s="250" customFormat="1" ht="16.5" customHeight="1" x14ac:dyDescent="0.25">
      <c r="A133" s="34">
        <v>202</v>
      </c>
      <c r="B133" s="35" t="s">
        <v>174</v>
      </c>
      <c r="C133" s="326">
        <v>2017</v>
      </c>
      <c r="D133" s="327"/>
      <c r="E133" s="328" t="s">
        <v>175</v>
      </c>
      <c r="F133" s="329" t="s">
        <v>44</v>
      </c>
      <c r="G133" s="330">
        <v>800000</v>
      </c>
      <c r="H133" s="331"/>
      <c r="I133" s="331"/>
      <c r="J133" s="332"/>
      <c r="K133" s="333">
        <v>0</v>
      </c>
      <c r="L133" s="328"/>
    </row>
    <row r="134" spans="1:12" s="14" customFormat="1" ht="16.5" customHeight="1" x14ac:dyDescent="0.25">
      <c r="A134" s="15">
        <v>203</v>
      </c>
      <c r="B134" s="14" t="s">
        <v>176</v>
      </c>
      <c r="C134" s="251">
        <v>2017</v>
      </c>
      <c r="D134" s="251"/>
      <c r="E134" s="240" t="s">
        <v>177</v>
      </c>
      <c r="F134" s="253" t="s">
        <v>178</v>
      </c>
      <c r="G134" s="324">
        <v>1178571.43</v>
      </c>
      <c r="H134" s="257">
        <v>43520</v>
      </c>
      <c r="I134" s="257">
        <v>43814</v>
      </c>
      <c r="J134" s="254">
        <v>0.995</v>
      </c>
      <c r="K134" s="258">
        <v>1177768.28</v>
      </c>
      <c r="L134" s="294"/>
    </row>
    <row r="135" spans="1:12" ht="16.5" customHeight="1" x14ac:dyDescent="0.25">
      <c r="A135" s="5">
        <v>204</v>
      </c>
      <c r="B135" s="14" t="s">
        <v>179</v>
      </c>
      <c r="C135" s="251">
        <v>2017</v>
      </c>
      <c r="D135" s="271"/>
      <c r="E135" s="240" t="s">
        <v>180</v>
      </c>
      <c r="F135" s="253" t="s">
        <v>24</v>
      </c>
      <c r="G135" s="324">
        <v>1678571.43</v>
      </c>
      <c r="H135" s="257"/>
      <c r="I135" s="257"/>
      <c r="K135" s="258">
        <v>0</v>
      </c>
      <c r="L135" s="294"/>
    </row>
    <row r="136" spans="1:12" ht="16.5" customHeight="1" x14ac:dyDescent="0.25">
      <c r="A136" s="5">
        <v>205</v>
      </c>
      <c r="B136" s="14">
        <v>0</v>
      </c>
      <c r="C136" s="251">
        <v>2017</v>
      </c>
      <c r="D136" s="271"/>
      <c r="E136" s="240" t="s">
        <v>181</v>
      </c>
      <c r="F136" s="253" t="s">
        <v>47</v>
      </c>
      <c r="G136" s="324">
        <v>600000</v>
      </c>
      <c r="H136" s="257"/>
      <c r="I136" s="257"/>
      <c r="K136" s="255">
        <v>0</v>
      </c>
    </row>
    <row r="137" spans="1:12" ht="16.5" customHeight="1" x14ac:dyDescent="0.25">
      <c r="A137" s="5">
        <v>206</v>
      </c>
      <c r="B137" s="14" t="s">
        <v>182</v>
      </c>
      <c r="C137" s="251">
        <v>2017</v>
      </c>
      <c r="D137" s="271"/>
      <c r="E137" s="240" t="s">
        <v>183</v>
      </c>
      <c r="F137" s="253" t="s">
        <v>184</v>
      </c>
      <c r="G137" s="324">
        <v>500000</v>
      </c>
      <c r="H137" s="257"/>
      <c r="I137" s="257"/>
      <c r="K137" s="255">
        <v>0</v>
      </c>
    </row>
    <row r="138" spans="1:12" ht="16.5" customHeight="1" x14ac:dyDescent="0.25">
      <c r="A138" s="5">
        <v>207</v>
      </c>
      <c r="B138" s="14">
        <v>0</v>
      </c>
      <c r="C138" s="251">
        <v>2017</v>
      </c>
      <c r="D138" s="271"/>
      <c r="E138" s="240" t="s">
        <v>185</v>
      </c>
      <c r="F138" s="253" t="s">
        <v>22</v>
      </c>
      <c r="G138" s="324">
        <v>50000</v>
      </c>
      <c r="H138" s="257"/>
      <c r="I138" s="257"/>
      <c r="K138" s="255">
        <v>0</v>
      </c>
    </row>
    <row r="139" spans="1:12" ht="16.5" customHeight="1" x14ac:dyDescent="0.25">
      <c r="A139" s="5">
        <v>208</v>
      </c>
      <c r="B139" s="14" t="s">
        <v>186</v>
      </c>
      <c r="C139" s="251">
        <v>2017</v>
      </c>
      <c r="D139" s="271"/>
      <c r="E139" s="240" t="s">
        <v>187</v>
      </c>
      <c r="F139" s="253" t="s">
        <v>188</v>
      </c>
      <c r="G139" s="324">
        <v>60000</v>
      </c>
      <c r="H139" s="257"/>
      <c r="I139" s="257"/>
      <c r="K139" s="255">
        <v>0</v>
      </c>
    </row>
    <row r="140" spans="1:12" ht="16.5" customHeight="1" x14ac:dyDescent="0.25">
      <c r="A140" s="5">
        <v>209</v>
      </c>
      <c r="B140" s="14" t="s">
        <v>189</v>
      </c>
      <c r="C140" s="251">
        <v>2017</v>
      </c>
      <c r="D140" s="271"/>
      <c r="E140" s="240" t="s">
        <v>190</v>
      </c>
      <c r="F140" s="253" t="s">
        <v>146</v>
      </c>
      <c r="G140" s="324">
        <v>150000</v>
      </c>
      <c r="H140" s="257"/>
      <c r="I140" s="257"/>
      <c r="K140" s="255">
        <v>0</v>
      </c>
    </row>
    <row r="141" spans="1:12" ht="16.5" customHeight="1" x14ac:dyDescent="0.25">
      <c r="A141" s="5">
        <v>210</v>
      </c>
      <c r="B141" s="14" t="s">
        <v>191</v>
      </c>
      <c r="C141" s="251">
        <v>2017</v>
      </c>
      <c r="D141" s="271"/>
      <c r="E141" s="240" t="s">
        <v>192</v>
      </c>
      <c r="F141" s="253" t="s">
        <v>146</v>
      </c>
      <c r="G141" s="324">
        <v>100000</v>
      </c>
      <c r="H141" s="257"/>
      <c r="I141" s="257"/>
      <c r="K141" s="255">
        <v>0</v>
      </c>
    </row>
    <row r="142" spans="1:12" s="3" customFormat="1" ht="16.5" customHeight="1" x14ac:dyDescent="0.2">
      <c r="A142" s="5">
        <v>244</v>
      </c>
      <c r="B142" s="306" t="s">
        <v>193</v>
      </c>
      <c r="C142" s="251">
        <v>2017</v>
      </c>
      <c r="D142" s="271"/>
      <c r="E142" s="240" t="s">
        <v>194</v>
      </c>
      <c r="F142" s="253" t="s">
        <v>65</v>
      </c>
      <c r="G142" s="324">
        <v>1000000</v>
      </c>
      <c r="H142" s="257">
        <v>43586</v>
      </c>
      <c r="I142" s="257">
        <v>44135</v>
      </c>
      <c r="J142" s="254">
        <v>1</v>
      </c>
      <c r="K142" s="255">
        <v>647344.67000000004</v>
      </c>
      <c r="L142" s="253"/>
    </row>
    <row r="143" spans="1:12" s="239" customFormat="1" ht="16.5" customHeight="1" x14ac:dyDescent="0.25">
      <c r="A143" s="15">
        <v>245</v>
      </c>
      <c r="B143" s="33" t="s">
        <v>197</v>
      </c>
      <c r="C143" s="251">
        <v>2017</v>
      </c>
      <c r="D143" s="251"/>
      <c r="E143" s="240" t="s">
        <v>198</v>
      </c>
      <c r="F143" s="253" t="s">
        <v>65</v>
      </c>
      <c r="G143" s="324">
        <v>678571.43</v>
      </c>
      <c r="H143" s="257">
        <v>43490</v>
      </c>
      <c r="I143" s="257">
        <v>43876</v>
      </c>
      <c r="J143" s="254">
        <v>1</v>
      </c>
      <c r="K143" s="255">
        <v>677054.7</v>
      </c>
      <c r="L143" s="294"/>
    </row>
    <row r="144" spans="1:12" s="3" customFormat="1" ht="16.5" customHeight="1" x14ac:dyDescent="0.2">
      <c r="A144" s="5">
        <v>248</v>
      </c>
      <c r="B144" s="14">
        <v>0</v>
      </c>
      <c r="C144" s="251">
        <v>2017</v>
      </c>
      <c r="D144" s="271"/>
      <c r="E144" s="240" t="s">
        <v>199</v>
      </c>
      <c r="F144" s="253" t="s">
        <v>42</v>
      </c>
      <c r="G144" s="324">
        <v>678571.43</v>
      </c>
      <c r="H144" s="257"/>
      <c r="I144" s="257"/>
      <c r="J144" s="254"/>
      <c r="K144" s="255">
        <v>0</v>
      </c>
      <c r="L144" s="240"/>
    </row>
    <row r="145" spans="1:12" ht="16.5" customHeight="1" x14ac:dyDescent="0.25">
      <c r="A145" s="5">
        <v>254</v>
      </c>
      <c r="B145" s="14" t="s">
        <v>200</v>
      </c>
      <c r="C145" s="251">
        <v>2017</v>
      </c>
      <c r="D145" s="271"/>
      <c r="E145" s="240" t="s">
        <v>201</v>
      </c>
      <c r="F145" s="253" t="s">
        <v>90</v>
      </c>
      <c r="G145" s="324">
        <v>1678571.43</v>
      </c>
      <c r="H145" s="257"/>
      <c r="I145" s="257"/>
      <c r="K145" s="258">
        <v>0</v>
      </c>
    </row>
    <row r="146" spans="1:12" s="3" customFormat="1" ht="16.5" customHeight="1" x14ac:dyDescent="0.2">
      <c r="A146" s="5">
        <v>262</v>
      </c>
      <c r="B146" s="306" t="s">
        <v>202</v>
      </c>
      <c r="C146" s="251">
        <v>2017</v>
      </c>
      <c r="D146" s="271"/>
      <c r="E146" s="240" t="s">
        <v>203</v>
      </c>
      <c r="F146" s="253" t="s">
        <v>19</v>
      </c>
      <c r="G146" s="324">
        <v>934500</v>
      </c>
      <c r="H146" s="257">
        <v>43496</v>
      </c>
      <c r="I146" s="257">
        <v>43982</v>
      </c>
      <c r="J146" s="254">
        <v>1</v>
      </c>
      <c r="K146" s="255">
        <v>575402.78</v>
      </c>
      <c r="L146" s="240"/>
    </row>
    <row r="147" spans="1:12" s="14" customFormat="1" ht="16.5" customHeight="1" x14ac:dyDescent="0.25">
      <c r="A147" s="15">
        <v>263</v>
      </c>
      <c r="B147" s="33" t="s">
        <v>204</v>
      </c>
      <c r="C147" s="251">
        <v>2017</v>
      </c>
      <c r="D147" s="251"/>
      <c r="E147" s="240" t="s">
        <v>205</v>
      </c>
      <c r="F147" s="253" t="s">
        <v>19</v>
      </c>
      <c r="G147" s="324">
        <v>2200000</v>
      </c>
      <c r="H147" s="257">
        <v>43486</v>
      </c>
      <c r="I147" s="257" t="s">
        <v>707</v>
      </c>
      <c r="J147" s="254">
        <v>0.48</v>
      </c>
      <c r="K147" s="255">
        <v>1054599.8999999999</v>
      </c>
      <c r="L147" s="240" t="s">
        <v>206</v>
      </c>
    </row>
    <row r="148" spans="1:12" s="14" customFormat="1" ht="16.5" customHeight="1" x14ac:dyDescent="0.25">
      <c r="A148" s="15">
        <v>264</v>
      </c>
      <c r="B148" s="306" t="s">
        <v>207</v>
      </c>
      <c r="C148" s="251">
        <v>2017</v>
      </c>
      <c r="D148" s="251"/>
      <c r="E148" s="240" t="s">
        <v>208</v>
      </c>
      <c r="F148" s="253" t="s">
        <v>157</v>
      </c>
      <c r="G148" s="324">
        <v>600000</v>
      </c>
      <c r="H148" s="257">
        <v>43147</v>
      </c>
      <c r="I148" s="257">
        <v>43281</v>
      </c>
      <c r="J148" s="254">
        <v>1</v>
      </c>
      <c r="K148" s="255">
        <v>563174.77</v>
      </c>
      <c r="L148" s="240"/>
    </row>
    <row r="149" spans="1:12" ht="16.5" customHeight="1" x14ac:dyDescent="0.25">
      <c r="A149" s="5">
        <v>265</v>
      </c>
      <c r="B149" s="33" t="s">
        <v>209</v>
      </c>
      <c r="C149" s="251">
        <v>2017</v>
      </c>
      <c r="D149" s="271"/>
      <c r="E149" s="240" t="s">
        <v>210</v>
      </c>
      <c r="F149" s="253" t="s">
        <v>146</v>
      </c>
      <c r="G149" s="324">
        <v>900000</v>
      </c>
      <c r="H149" s="257"/>
      <c r="I149" s="257"/>
      <c r="K149" s="255">
        <v>0</v>
      </c>
      <c r="L149" s="294"/>
    </row>
    <row r="150" spans="1:12" ht="16.5" customHeight="1" x14ac:dyDescent="0.25">
      <c r="A150" s="5">
        <v>266</v>
      </c>
      <c r="B150" s="14">
        <v>0</v>
      </c>
      <c r="C150" s="251">
        <v>2017</v>
      </c>
      <c r="D150" s="271"/>
      <c r="E150" s="240" t="s">
        <v>211</v>
      </c>
      <c r="F150" s="253" t="s">
        <v>188</v>
      </c>
      <c r="G150" s="324">
        <v>900000</v>
      </c>
      <c r="H150" s="257"/>
      <c r="I150" s="257"/>
      <c r="K150" s="255">
        <v>0</v>
      </c>
    </row>
    <row r="151" spans="1:12" s="3" customFormat="1" ht="16.5" customHeight="1" x14ac:dyDescent="0.2">
      <c r="A151" s="5">
        <v>268</v>
      </c>
      <c r="B151" s="306" t="s">
        <v>212</v>
      </c>
      <c r="C151" s="251">
        <v>2017</v>
      </c>
      <c r="D151" s="271"/>
      <c r="E151" s="240" t="s">
        <v>213</v>
      </c>
      <c r="F151" s="253" t="s">
        <v>214</v>
      </c>
      <c r="G151" s="324">
        <v>150000</v>
      </c>
      <c r="H151" s="257">
        <v>43085</v>
      </c>
      <c r="I151" s="257">
        <v>43189</v>
      </c>
      <c r="J151" s="254">
        <v>1</v>
      </c>
      <c r="K151" s="255">
        <v>126833.17</v>
      </c>
      <c r="L151" s="294"/>
    </row>
    <row r="152" spans="1:12" ht="16.5" customHeight="1" x14ac:dyDescent="0.25">
      <c r="A152" s="5">
        <v>269</v>
      </c>
      <c r="B152" s="14" t="s">
        <v>215</v>
      </c>
      <c r="C152" s="251">
        <v>2017</v>
      </c>
      <c r="D152" s="271"/>
      <c r="E152" s="240" t="s">
        <v>216</v>
      </c>
      <c r="F152" s="253" t="s">
        <v>101</v>
      </c>
      <c r="G152" s="324">
        <v>100000</v>
      </c>
      <c r="H152" s="257"/>
      <c r="I152" s="257"/>
      <c r="K152" s="255">
        <v>0</v>
      </c>
    </row>
    <row r="153" spans="1:12" s="14" customFormat="1" ht="16.5" customHeight="1" x14ac:dyDescent="0.25">
      <c r="A153" s="15">
        <v>270</v>
      </c>
      <c r="B153" s="14" t="s">
        <v>217</v>
      </c>
      <c r="C153" s="251">
        <v>2017</v>
      </c>
      <c r="D153" s="251"/>
      <c r="E153" s="240" t="s">
        <v>218</v>
      </c>
      <c r="F153" s="253" t="s">
        <v>146</v>
      </c>
      <c r="G153" s="324">
        <v>100000</v>
      </c>
      <c r="H153" s="257">
        <v>43266</v>
      </c>
      <c r="I153" s="257">
        <v>44196</v>
      </c>
      <c r="J153" s="254">
        <v>0.03</v>
      </c>
      <c r="K153" s="255">
        <v>3058</v>
      </c>
      <c r="L153" s="253" t="s">
        <v>810</v>
      </c>
    </row>
    <row r="154" spans="1:12" s="14" customFormat="1" ht="16.5" customHeight="1" x14ac:dyDescent="0.25">
      <c r="A154" s="15">
        <v>272</v>
      </c>
      <c r="B154" s="14">
        <v>0</v>
      </c>
      <c r="C154" s="251">
        <v>2017</v>
      </c>
      <c r="D154" s="251"/>
      <c r="E154" s="240" t="s">
        <v>221</v>
      </c>
      <c r="F154" s="253" t="s">
        <v>27</v>
      </c>
      <c r="G154" s="324">
        <v>100000</v>
      </c>
      <c r="H154" s="257"/>
      <c r="I154" s="257"/>
      <c r="J154" s="254"/>
      <c r="K154" s="255">
        <v>0</v>
      </c>
      <c r="L154" s="294"/>
    </row>
    <row r="155" spans="1:12" s="14" customFormat="1" ht="16.5" customHeight="1" x14ac:dyDescent="0.25">
      <c r="A155" s="15">
        <v>274</v>
      </c>
      <c r="B155" s="14">
        <v>0</v>
      </c>
      <c r="C155" s="251">
        <v>2017</v>
      </c>
      <c r="D155" s="251"/>
      <c r="E155" s="240" t="s">
        <v>225</v>
      </c>
      <c r="F155" s="253" t="s">
        <v>146</v>
      </c>
      <c r="G155" s="324">
        <v>50000</v>
      </c>
      <c r="H155" s="257"/>
      <c r="I155" s="257"/>
      <c r="J155" s="254"/>
      <c r="K155" s="255">
        <v>0</v>
      </c>
      <c r="L155" s="294"/>
    </row>
    <row r="156" spans="1:12" ht="16.5" customHeight="1" x14ac:dyDescent="0.25">
      <c r="A156" s="5">
        <v>275</v>
      </c>
      <c r="B156" s="14">
        <v>0</v>
      </c>
      <c r="C156" s="251">
        <v>2017</v>
      </c>
      <c r="D156" s="271"/>
      <c r="E156" s="240" t="s">
        <v>226</v>
      </c>
      <c r="F156" s="253" t="s">
        <v>227</v>
      </c>
      <c r="G156" s="324">
        <v>50000</v>
      </c>
      <c r="H156" s="257"/>
      <c r="I156" s="257"/>
      <c r="K156" s="255">
        <v>0</v>
      </c>
      <c r="L156" s="294"/>
    </row>
    <row r="157" spans="1:12" s="3" customFormat="1" ht="16.5" customHeight="1" x14ac:dyDescent="0.2">
      <c r="A157" s="5">
        <v>276</v>
      </c>
      <c r="B157" s="306" t="s">
        <v>228</v>
      </c>
      <c r="C157" s="251">
        <v>2017</v>
      </c>
      <c r="D157" s="271"/>
      <c r="E157" s="240" t="s">
        <v>229</v>
      </c>
      <c r="F157" s="253" t="s">
        <v>27</v>
      </c>
      <c r="G157" s="324">
        <v>300000</v>
      </c>
      <c r="H157" s="257">
        <v>43147</v>
      </c>
      <c r="I157" s="257">
        <v>43281</v>
      </c>
      <c r="J157" s="254">
        <v>1</v>
      </c>
      <c r="K157" s="255">
        <f>260221.5+26107.2</f>
        <v>286328.7</v>
      </c>
      <c r="L157" s="240"/>
    </row>
    <row r="158" spans="1:12" s="14" customFormat="1" ht="16.5" customHeight="1" x14ac:dyDescent="0.25">
      <c r="A158" s="15">
        <v>277</v>
      </c>
      <c r="B158" s="33" t="s">
        <v>230</v>
      </c>
      <c r="C158" s="251">
        <v>2017</v>
      </c>
      <c r="D158" s="251"/>
      <c r="E158" s="240" t="s">
        <v>231</v>
      </c>
      <c r="F158" s="253" t="s">
        <v>227</v>
      </c>
      <c r="G158" s="324">
        <v>50000</v>
      </c>
      <c r="H158" s="257"/>
      <c r="I158" s="257"/>
      <c r="J158" s="254"/>
      <c r="K158" s="255">
        <v>0</v>
      </c>
      <c r="L158" s="253"/>
    </row>
    <row r="159" spans="1:12" s="14" customFormat="1" ht="16.5" customHeight="1" x14ac:dyDescent="0.25">
      <c r="A159" s="15">
        <v>280</v>
      </c>
      <c r="B159" s="306" t="s">
        <v>236</v>
      </c>
      <c r="C159" s="251">
        <v>2017</v>
      </c>
      <c r="D159" s="251"/>
      <c r="E159" s="240" t="s">
        <v>237</v>
      </c>
      <c r="F159" s="253" t="s">
        <v>114</v>
      </c>
      <c r="G159" s="324">
        <v>60000</v>
      </c>
      <c r="H159" s="257">
        <v>43467</v>
      </c>
      <c r="I159" s="257">
        <v>43524</v>
      </c>
      <c r="J159" s="254">
        <v>1</v>
      </c>
      <c r="K159" s="255">
        <v>43514.9</v>
      </c>
      <c r="L159" s="240"/>
    </row>
    <row r="160" spans="1:12" s="14" customFormat="1" ht="16.5" customHeight="1" x14ac:dyDescent="0.25">
      <c r="A160" s="15">
        <v>284</v>
      </c>
      <c r="B160" s="14" t="s">
        <v>244</v>
      </c>
      <c r="C160" s="251">
        <v>2017</v>
      </c>
      <c r="D160" s="251"/>
      <c r="E160" s="240" t="s">
        <v>245</v>
      </c>
      <c r="F160" s="253" t="s">
        <v>246</v>
      </c>
      <c r="G160" s="324">
        <v>145000</v>
      </c>
      <c r="H160" s="257">
        <v>43106</v>
      </c>
      <c r="I160" s="257">
        <v>43266</v>
      </c>
      <c r="J160" s="254">
        <v>1</v>
      </c>
      <c r="K160" s="255">
        <v>136216.20000000001</v>
      </c>
      <c r="L160" s="240"/>
    </row>
    <row r="161" spans="1:12" s="14" customFormat="1" ht="16.5" customHeight="1" x14ac:dyDescent="0.25">
      <c r="A161" s="15">
        <v>285</v>
      </c>
      <c r="B161" s="14">
        <v>0</v>
      </c>
      <c r="C161" s="251">
        <v>2017</v>
      </c>
      <c r="D161" s="251"/>
      <c r="E161" s="240" t="s">
        <v>247</v>
      </c>
      <c r="F161" s="253" t="s">
        <v>157</v>
      </c>
      <c r="G161" s="324">
        <v>70000</v>
      </c>
      <c r="H161" s="257"/>
      <c r="I161" s="257"/>
      <c r="J161" s="254"/>
      <c r="K161" s="255">
        <v>0</v>
      </c>
      <c r="L161" s="253"/>
    </row>
    <row r="162" spans="1:12" s="14" customFormat="1" ht="16.5" customHeight="1" x14ac:dyDescent="0.25">
      <c r="A162" s="15">
        <v>286</v>
      </c>
      <c r="B162" s="306" t="s">
        <v>248</v>
      </c>
      <c r="C162" s="251">
        <v>2017</v>
      </c>
      <c r="D162" s="251"/>
      <c r="E162" s="240" t="s">
        <v>249</v>
      </c>
      <c r="F162" s="253" t="s">
        <v>157</v>
      </c>
      <c r="G162" s="324">
        <v>100000</v>
      </c>
      <c r="H162" s="257">
        <v>43677</v>
      </c>
      <c r="I162" s="257">
        <v>43982</v>
      </c>
      <c r="J162" s="254">
        <v>1</v>
      </c>
      <c r="K162" s="255">
        <v>90090.89</v>
      </c>
      <c r="L162" s="294"/>
    </row>
    <row r="163" spans="1:12" s="14" customFormat="1" ht="16.5" customHeight="1" x14ac:dyDescent="0.25">
      <c r="A163" s="15">
        <v>287</v>
      </c>
      <c r="B163" s="306" t="s">
        <v>251</v>
      </c>
      <c r="C163" s="251">
        <v>2017</v>
      </c>
      <c r="D163" s="251"/>
      <c r="E163" s="240" t="s">
        <v>252</v>
      </c>
      <c r="F163" s="253" t="s">
        <v>171</v>
      </c>
      <c r="G163" s="324">
        <v>50000</v>
      </c>
      <c r="H163" s="257">
        <v>43106</v>
      </c>
      <c r="I163" s="257">
        <v>43281</v>
      </c>
      <c r="J163" s="254">
        <v>1</v>
      </c>
      <c r="K163" s="255">
        <v>44857.31</v>
      </c>
      <c r="L163" s="240"/>
    </row>
    <row r="164" spans="1:12" s="14" customFormat="1" ht="16.5" customHeight="1" x14ac:dyDescent="0.25">
      <c r="A164" s="15">
        <v>289</v>
      </c>
      <c r="B164" s="306" t="s">
        <v>253</v>
      </c>
      <c r="C164" s="251">
        <v>2017</v>
      </c>
      <c r="D164" s="251"/>
      <c r="E164" s="240" t="s">
        <v>254</v>
      </c>
      <c r="F164" s="253" t="s">
        <v>165</v>
      </c>
      <c r="G164" s="324">
        <v>50000</v>
      </c>
      <c r="H164" s="257">
        <v>43175</v>
      </c>
      <c r="I164" s="257">
        <v>43220</v>
      </c>
      <c r="J164" s="254">
        <v>1</v>
      </c>
      <c r="K164" s="255">
        <v>46024.73</v>
      </c>
      <c r="L164" s="294"/>
    </row>
    <row r="165" spans="1:12" s="239" customFormat="1" ht="16.5" customHeight="1" x14ac:dyDescent="0.25">
      <c r="A165" s="15">
        <v>290</v>
      </c>
      <c r="B165" s="306" t="s">
        <v>255</v>
      </c>
      <c r="C165" s="251">
        <v>2017</v>
      </c>
      <c r="D165" s="251"/>
      <c r="E165" s="240" t="s">
        <v>256</v>
      </c>
      <c r="F165" s="253" t="s">
        <v>27</v>
      </c>
      <c r="G165" s="324">
        <v>200000</v>
      </c>
      <c r="H165" s="257" t="s">
        <v>709</v>
      </c>
      <c r="I165" s="257">
        <v>44196</v>
      </c>
      <c r="J165" s="254">
        <v>0.3</v>
      </c>
      <c r="K165" s="255">
        <v>62827.91</v>
      </c>
      <c r="L165" s="253"/>
    </row>
    <row r="166" spans="1:12" s="239" customFormat="1" ht="16.5" customHeight="1" x14ac:dyDescent="0.25">
      <c r="A166" s="15">
        <v>292</v>
      </c>
      <c r="B166" s="33" t="s">
        <v>257</v>
      </c>
      <c r="C166" s="251">
        <v>2017</v>
      </c>
      <c r="D166" s="251"/>
      <c r="E166" s="240" t="s">
        <v>258</v>
      </c>
      <c r="F166" s="253" t="s">
        <v>227</v>
      </c>
      <c r="G166" s="324">
        <v>200000</v>
      </c>
      <c r="H166" s="257"/>
      <c r="I166" s="257"/>
      <c r="J166" s="254"/>
      <c r="K166" s="255">
        <v>0</v>
      </c>
      <c r="L166" s="294"/>
    </row>
    <row r="167" spans="1:12" s="3" customFormat="1" ht="16.5" customHeight="1" x14ac:dyDescent="0.2">
      <c r="A167" s="5">
        <v>293</v>
      </c>
      <c r="B167" s="306" t="s">
        <v>259</v>
      </c>
      <c r="C167" s="251">
        <v>2017</v>
      </c>
      <c r="D167" s="271"/>
      <c r="E167" s="240" t="s">
        <v>260</v>
      </c>
      <c r="F167" s="253" t="s">
        <v>239</v>
      </c>
      <c r="G167" s="324">
        <v>250000</v>
      </c>
      <c r="H167" s="257">
        <v>43116</v>
      </c>
      <c r="I167" s="257">
        <v>43281</v>
      </c>
      <c r="J167" s="254">
        <v>1</v>
      </c>
      <c r="K167" s="317">
        <f>198701.36+6573.66+18958.8</f>
        <v>224233.81999999998</v>
      </c>
      <c r="L167" s="240"/>
    </row>
    <row r="168" spans="1:12" s="3" customFormat="1" ht="16.5" customHeight="1" x14ac:dyDescent="0.2">
      <c r="A168" s="5">
        <v>294</v>
      </c>
      <c r="B168" s="306" t="s">
        <v>261</v>
      </c>
      <c r="C168" s="251">
        <v>2017</v>
      </c>
      <c r="D168" s="271"/>
      <c r="E168" s="240" t="s">
        <v>262</v>
      </c>
      <c r="F168" s="253" t="s">
        <v>165</v>
      </c>
      <c r="G168" s="324">
        <v>100000</v>
      </c>
      <c r="H168" s="257">
        <v>43175</v>
      </c>
      <c r="I168" s="257">
        <v>43251</v>
      </c>
      <c r="J168" s="254">
        <v>1</v>
      </c>
      <c r="K168" s="255">
        <v>90521.66</v>
      </c>
      <c r="L168" s="240"/>
    </row>
    <row r="169" spans="1:12" ht="16.5" customHeight="1" x14ac:dyDescent="0.25">
      <c r="A169" s="5">
        <v>298</v>
      </c>
      <c r="B169" s="14">
        <v>0</v>
      </c>
      <c r="C169" s="251">
        <v>2017</v>
      </c>
      <c r="D169" s="271"/>
      <c r="E169" s="240" t="s">
        <v>264</v>
      </c>
      <c r="F169" s="253" t="s">
        <v>24</v>
      </c>
      <c r="G169" s="324">
        <v>200000</v>
      </c>
      <c r="H169" s="257"/>
      <c r="I169" s="257"/>
      <c r="K169" s="255">
        <v>0</v>
      </c>
      <c r="L169" s="294"/>
    </row>
    <row r="170" spans="1:12" s="14" customFormat="1" ht="16.5" customHeight="1" x14ac:dyDescent="0.25">
      <c r="A170" s="15">
        <v>267</v>
      </c>
      <c r="B170" s="14" t="s">
        <v>265</v>
      </c>
      <c r="C170" s="251">
        <v>2017</v>
      </c>
      <c r="D170" s="251"/>
      <c r="E170" s="240" t="s">
        <v>266</v>
      </c>
      <c r="F170" s="253" t="s">
        <v>19</v>
      </c>
      <c r="G170" s="324">
        <v>10000</v>
      </c>
      <c r="H170" s="257">
        <v>43106</v>
      </c>
      <c r="I170" s="257">
        <v>43266</v>
      </c>
      <c r="J170" s="254">
        <v>1</v>
      </c>
      <c r="K170" s="255">
        <v>9060.49</v>
      </c>
      <c r="L170" s="240"/>
    </row>
    <row r="171" spans="1:12" s="239" customFormat="1" ht="30" customHeight="1" x14ac:dyDescent="0.25">
      <c r="A171" s="15">
        <v>303</v>
      </c>
      <c r="B171" s="306" t="s">
        <v>267</v>
      </c>
      <c r="C171" s="251">
        <v>2017</v>
      </c>
      <c r="D171" s="251"/>
      <c r="E171" s="240" t="s">
        <v>268</v>
      </c>
      <c r="F171" s="253" t="s">
        <v>42</v>
      </c>
      <c r="G171" s="324">
        <v>250000</v>
      </c>
      <c r="H171" s="257">
        <v>43419</v>
      </c>
      <c r="I171" s="257">
        <v>44196</v>
      </c>
      <c r="J171" s="254">
        <v>0.04</v>
      </c>
      <c r="K171" s="255">
        <v>10606.87</v>
      </c>
      <c r="L171" s="240" t="s">
        <v>850</v>
      </c>
    </row>
    <row r="172" spans="1:12" s="3" customFormat="1" ht="16.5" customHeight="1" x14ac:dyDescent="0.2">
      <c r="A172" s="5">
        <v>304</v>
      </c>
      <c r="B172" s="14" t="s">
        <v>270</v>
      </c>
      <c r="C172" s="251">
        <v>2017</v>
      </c>
      <c r="D172" s="271"/>
      <c r="E172" s="240" t="s">
        <v>271</v>
      </c>
      <c r="F172" s="253" t="s">
        <v>171</v>
      </c>
      <c r="G172" s="324">
        <v>50000</v>
      </c>
      <c r="H172" s="257">
        <v>43175</v>
      </c>
      <c r="I172" s="311">
        <v>43646</v>
      </c>
      <c r="J172" s="254">
        <v>1</v>
      </c>
      <c r="K172" s="255">
        <v>41977.04</v>
      </c>
      <c r="L172" s="294"/>
    </row>
    <row r="173" spans="1:12" s="7" customFormat="1" ht="16.5" customHeight="1" x14ac:dyDescent="0.2">
      <c r="A173" s="5">
        <v>251</v>
      </c>
      <c r="B173" s="14" t="s">
        <v>272</v>
      </c>
      <c r="C173" s="251">
        <v>2017</v>
      </c>
      <c r="D173" s="271"/>
      <c r="E173" s="240" t="s">
        <v>273</v>
      </c>
      <c r="F173" s="253" t="s">
        <v>44</v>
      </c>
      <c r="G173" s="324">
        <v>70000</v>
      </c>
      <c r="H173" s="257">
        <v>43160</v>
      </c>
      <c r="I173" s="257">
        <v>43174</v>
      </c>
      <c r="J173" s="254">
        <v>1</v>
      </c>
      <c r="K173" s="255">
        <v>28933.33</v>
      </c>
      <c r="L173" s="240"/>
    </row>
    <row r="174" spans="1:12" ht="16.5" customHeight="1" x14ac:dyDescent="0.25">
      <c r="A174" s="5">
        <v>309</v>
      </c>
      <c r="B174" s="33" t="s">
        <v>274</v>
      </c>
      <c r="C174" s="251">
        <v>2017</v>
      </c>
      <c r="D174" s="271"/>
      <c r="E174" s="240" t="s">
        <v>275</v>
      </c>
      <c r="F174" s="253" t="s">
        <v>276</v>
      </c>
      <c r="G174" s="324">
        <v>495000</v>
      </c>
      <c r="H174" s="257">
        <v>43490</v>
      </c>
      <c r="I174" s="257">
        <v>43669</v>
      </c>
      <c r="J174" s="254">
        <v>1</v>
      </c>
      <c r="K174" s="255">
        <v>303934.68</v>
      </c>
    </row>
    <row r="175" spans="1:12" s="3" customFormat="1" ht="16.5" customHeight="1" x14ac:dyDescent="0.2">
      <c r="A175" s="5">
        <v>310</v>
      </c>
      <c r="B175" s="306" t="s">
        <v>277</v>
      </c>
      <c r="C175" s="251">
        <v>2017</v>
      </c>
      <c r="D175" s="271"/>
      <c r="E175" s="240" t="s">
        <v>278</v>
      </c>
      <c r="F175" s="253" t="s">
        <v>39</v>
      </c>
      <c r="G175" s="324">
        <v>340000</v>
      </c>
      <c r="H175" s="257">
        <v>43040</v>
      </c>
      <c r="I175" s="257">
        <v>43159</v>
      </c>
      <c r="J175" s="254">
        <v>1</v>
      </c>
      <c r="K175" s="255">
        <v>327529.86</v>
      </c>
      <c r="L175" s="294"/>
    </row>
    <row r="176" spans="1:12" ht="16.5" customHeight="1" x14ac:dyDescent="0.25">
      <c r="A176" s="5">
        <v>312</v>
      </c>
      <c r="B176" s="33" t="s">
        <v>279</v>
      </c>
      <c r="C176" s="251">
        <v>2017</v>
      </c>
      <c r="D176" s="271"/>
      <c r="E176" s="240" t="s">
        <v>280</v>
      </c>
      <c r="F176" s="253" t="s">
        <v>101</v>
      </c>
      <c r="G176" s="324">
        <v>500000</v>
      </c>
      <c r="H176" s="257"/>
      <c r="I176" s="257"/>
      <c r="K176" s="255">
        <v>0</v>
      </c>
    </row>
    <row r="177" spans="1:12" s="14" customFormat="1" ht="16.5" customHeight="1" x14ac:dyDescent="0.25">
      <c r="A177" s="15">
        <v>314</v>
      </c>
      <c r="B177" s="14" t="s">
        <v>281</v>
      </c>
      <c r="C177" s="251">
        <v>2017</v>
      </c>
      <c r="D177" s="251"/>
      <c r="E177" s="240" t="s">
        <v>282</v>
      </c>
      <c r="F177" s="253" t="s">
        <v>80</v>
      </c>
      <c r="G177" s="324">
        <v>1000000</v>
      </c>
      <c r="H177" s="257">
        <v>43382</v>
      </c>
      <c r="I177" s="257">
        <v>43982</v>
      </c>
      <c r="J177" s="254">
        <v>0.57999999999999996</v>
      </c>
      <c r="K177" s="255">
        <v>0</v>
      </c>
      <c r="L177" s="294" t="s">
        <v>810</v>
      </c>
    </row>
    <row r="178" spans="1:12" s="14" customFormat="1" ht="16.5" customHeight="1" x14ac:dyDescent="0.25">
      <c r="A178" s="15">
        <v>317</v>
      </c>
      <c r="B178" s="14">
        <v>0</v>
      </c>
      <c r="C178" s="251">
        <v>2017</v>
      </c>
      <c r="D178" s="251"/>
      <c r="E178" s="240" t="s">
        <v>283</v>
      </c>
      <c r="F178" s="253"/>
      <c r="G178" s="324">
        <v>100000</v>
      </c>
      <c r="H178" s="257"/>
      <c r="I178" s="257"/>
      <c r="J178" s="254"/>
      <c r="K178" s="278">
        <v>0</v>
      </c>
      <c r="L178" s="294"/>
    </row>
    <row r="179" spans="1:12" s="14" customFormat="1" ht="16.5" customHeight="1" x14ac:dyDescent="0.25">
      <c r="A179" s="15">
        <v>318</v>
      </c>
      <c r="B179" s="306" t="s">
        <v>284</v>
      </c>
      <c r="C179" s="251">
        <v>2017</v>
      </c>
      <c r="D179" s="251"/>
      <c r="E179" s="240" t="s">
        <v>285</v>
      </c>
      <c r="F179" s="253"/>
      <c r="G179" s="324">
        <v>100000</v>
      </c>
      <c r="H179" s="257">
        <v>42947</v>
      </c>
      <c r="I179" s="257">
        <v>43921</v>
      </c>
      <c r="J179" s="254">
        <v>1</v>
      </c>
      <c r="K179" s="255">
        <v>92984.26</v>
      </c>
      <c r="L179" s="240"/>
    </row>
    <row r="180" spans="1:12" s="14" customFormat="1" ht="16.5" customHeight="1" x14ac:dyDescent="0.25">
      <c r="A180" s="15">
        <v>319</v>
      </c>
      <c r="B180" s="306" t="s">
        <v>286</v>
      </c>
      <c r="C180" s="251">
        <v>2017</v>
      </c>
      <c r="D180" s="251"/>
      <c r="E180" s="240" t="s">
        <v>287</v>
      </c>
      <c r="F180" s="253"/>
      <c r="G180" s="324">
        <v>330000</v>
      </c>
      <c r="H180" s="257">
        <v>43102</v>
      </c>
      <c r="I180" s="257">
        <v>43281</v>
      </c>
      <c r="J180" s="254">
        <v>1</v>
      </c>
      <c r="K180" s="255">
        <v>306358.28999999998</v>
      </c>
      <c r="L180" s="294"/>
    </row>
    <row r="181" spans="1:12" s="14" customFormat="1" ht="16.5" customHeight="1" x14ac:dyDescent="0.25">
      <c r="A181" s="15">
        <v>324</v>
      </c>
      <c r="B181" s="14" t="s">
        <v>290</v>
      </c>
      <c r="C181" s="251">
        <v>2017</v>
      </c>
      <c r="D181" s="251"/>
      <c r="E181" s="240" t="s">
        <v>291</v>
      </c>
      <c r="F181" s="253"/>
      <c r="G181" s="324">
        <v>154784.57999999999</v>
      </c>
      <c r="H181" s="257">
        <v>43481</v>
      </c>
      <c r="I181" s="257">
        <v>43555</v>
      </c>
      <c r="J181" s="254">
        <v>1</v>
      </c>
      <c r="K181" s="255">
        <v>133057.22</v>
      </c>
      <c r="L181" s="294"/>
    </row>
    <row r="182" spans="1:12" ht="16.5" customHeight="1" x14ac:dyDescent="0.25">
      <c r="A182" s="5">
        <v>326</v>
      </c>
      <c r="B182" s="14">
        <v>0</v>
      </c>
      <c r="C182" s="251">
        <v>2017</v>
      </c>
      <c r="D182" s="271"/>
      <c r="E182" s="240" t="s">
        <v>292</v>
      </c>
      <c r="G182" s="324">
        <v>1000000</v>
      </c>
      <c r="H182" s="257"/>
      <c r="I182" s="257"/>
      <c r="K182" s="255">
        <v>0</v>
      </c>
      <c r="L182" s="294"/>
    </row>
    <row r="183" spans="1:12" s="14" customFormat="1" ht="16.5" customHeight="1" x14ac:dyDescent="0.25">
      <c r="A183" s="15">
        <v>328</v>
      </c>
      <c r="B183" s="14" t="s">
        <v>293</v>
      </c>
      <c r="C183" s="251">
        <v>2017</v>
      </c>
      <c r="D183" s="251"/>
      <c r="E183" s="240" t="s">
        <v>294</v>
      </c>
      <c r="F183" s="253"/>
      <c r="G183" s="324">
        <v>2300000</v>
      </c>
      <c r="H183" s="257">
        <v>43190</v>
      </c>
      <c r="I183" s="257">
        <v>43830</v>
      </c>
      <c r="J183" s="254">
        <v>0.99790000000000001</v>
      </c>
      <c r="K183" s="255">
        <v>2107332.2999999998</v>
      </c>
      <c r="L183" s="294"/>
    </row>
    <row r="184" spans="1:12" s="14" customFormat="1" ht="16.5" customHeight="1" x14ac:dyDescent="0.25">
      <c r="A184" s="15">
        <v>226</v>
      </c>
      <c r="B184" s="306" t="s">
        <v>295</v>
      </c>
      <c r="C184" s="251">
        <v>2017</v>
      </c>
      <c r="D184" s="251"/>
      <c r="E184" s="240" t="s">
        <v>296</v>
      </c>
      <c r="F184" s="253" t="s">
        <v>297</v>
      </c>
      <c r="G184" s="324">
        <v>580000</v>
      </c>
      <c r="H184" s="257">
        <v>43085</v>
      </c>
      <c r="I184" s="257">
        <v>43281</v>
      </c>
      <c r="J184" s="254">
        <v>1</v>
      </c>
      <c r="K184" s="255">
        <f>492259.85+56830.5</f>
        <v>549090.35</v>
      </c>
      <c r="L184" s="294"/>
    </row>
    <row r="185" spans="1:12" s="14" customFormat="1" ht="16.5" customHeight="1" x14ac:dyDescent="0.25">
      <c r="A185" s="15">
        <v>234</v>
      </c>
      <c r="B185" s="306" t="s">
        <v>298</v>
      </c>
      <c r="C185" s="251">
        <v>2017</v>
      </c>
      <c r="D185" s="251"/>
      <c r="E185" s="240" t="s">
        <v>299</v>
      </c>
      <c r="F185" s="253" t="s">
        <v>214</v>
      </c>
      <c r="G185" s="324">
        <v>559523.81000000006</v>
      </c>
      <c r="H185" s="257">
        <v>43208</v>
      </c>
      <c r="I185" s="257">
        <v>43312</v>
      </c>
      <c r="J185" s="254">
        <v>1</v>
      </c>
      <c r="K185" s="255">
        <v>519399.55</v>
      </c>
      <c r="L185" s="294"/>
    </row>
    <row r="186" spans="1:12" s="239" customFormat="1" ht="16.5" customHeight="1" x14ac:dyDescent="0.25">
      <c r="A186" s="15">
        <v>233</v>
      </c>
      <c r="B186" s="306" t="s">
        <v>302</v>
      </c>
      <c r="C186" s="251">
        <v>2017</v>
      </c>
      <c r="D186" s="251"/>
      <c r="E186" s="240" t="s">
        <v>303</v>
      </c>
      <c r="F186" s="253" t="s">
        <v>214</v>
      </c>
      <c r="G186" s="324">
        <v>559523.81000000006</v>
      </c>
      <c r="H186" s="257">
        <v>43358</v>
      </c>
      <c r="I186" s="257">
        <v>44089</v>
      </c>
      <c r="J186" s="254">
        <v>0.52</v>
      </c>
      <c r="K186" s="255">
        <v>299477.65999999997</v>
      </c>
      <c r="L186" s="294" t="s">
        <v>819</v>
      </c>
    </row>
    <row r="187" spans="1:12" s="239" customFormat="1" ht="16.5" customHeight="1" x14ac:dyDescent="0.25">
      <c r="A187" s="15">
        <v>237</v>
      </c>
      <c r="B187" s="33" t="s">
        <v>304</v>
      </c>
      <c r="C187" s="251">
        <v>2017</v>
      </c>
      <c r="D187" s="251"/>
      <c r="E187" s="240" t="s">
        <v>305</v>
      </c>
      <c r="F187" s="253" t="s">
        <v>39</v>
      </c>
      <c r="G187" s="324">
        <v>678571.43</v>
      </c>
      <c r="H187" s="257"/>
      <c r="I187" s="257"/>
      <c r="J187" s="254"/>
      <c r="K187" s="255">
        <v>0</v>
      </c>
      <c r="L187" s="294"/>
    </row>
    <row r="188" spans="1:12" s="14" customFormat="1" ht="16.5" customHeight="1" x14ac:dyDescent="0.25">
      <c r="A188" s="15">
        <v>240</v>
      </c>
      <c r="B188" s="306" t="s">
        <v>306</v>
      </c>
      <c r="C188" s="251">
        <v>2017</v>
      </c>
      <c r="D188" s="251"/>
      <c r="E188" s="240" t="s">
        <v>307</v>
      </c>
      <c r="F188" s="253" t="s">
        <v>308</v>
      </c>
      <c r="G188" s="324">
        <v>500000</v>
      </c>
      <c r="H188" s="257">
        <v>43116</v>
      </c>
      <c r="I188" s="257">
        <v>43281</v>
      </c>
      <c r="J188" s="254">
        <v>1</v>
      </c>
      <c r="K188" s="255">
        <f>418405.18+53302.2</f>
        <v>471707.38</v>
      </c>
      <c r="L188" s="294"/>
    </row>
    <row r="189" spans="1:12" s="14" customFormat="1" ht="16.5" customHeight="1" x14ac:dyDescent="0.25">
      <c r="A189" s="15">
        <v>258</v>
      </c>
      <c r="B189" s="33" t="s">
        <v>311</v>
      </c>
      <c r="C189" s="251">
        <v>2017</v>
      </c>
      <c r="D189" s="251"/>
      <c r="E189" s="240" t="s">
        <v>312</v>
      </c>
      <c r="F189" s="253" t="s">
        <v>47</v>
      </c>
      <c r="G189" s="324">
        <v>1128571.43</v>
      </c>
      <c r="H189" s="257">
        <v>43175</v>
      </c>
      <c r="I189" s="257">
        <v>44196</v>
      </c>
      <c r="J189" s="254">
        <v>0.31</v>
      </c>
      <c r="K189" s="255">
        <v>0</v>
      </c>
      <c r="L189" s="294" t="s">
        <v>810</v>
      </c>
    </row>
    <row r="190" spans="1:12" s="3" customFormat="1" ht="16.5" customHeight="1" x14ac:dyDescent="0.2">
      <c r="A190" s="5">
        <v>261</v>
      </c>
      <c r="B190" s="306" t="s">
        <v>313</v>
      </c>
      <c r="C190" s="251">
        <v>2017</v>
      </c>
      <c r="D190" s="271"/>
      <c r="E190" s="240" t="s">
        <v>314</v>
      </c>
      <c r="F190" s="253" t="s">
        <v>157</v>
      </c>
      <c r="G190" s="324">
        <v>600000</v>
      </c>
      <c r="H190" s="257">
        <v>43085</v>
      </c>
      <c r="I190" s="257">
        <v>43190</v>
      </c>
      <c r="J190" s="254">
        <v>1</v>
      </c>
      <c r="K190" s="255">
        <f>558776.69+1248.36</f>
        <v>560025.04999999993</v>
      </c>
      <c r="L190" s="294"/>
    </row>
    <row r="191" spans="1:12" s="3" customFormat="1" ht="16.5" customHeight="1" x14ac:dyDescent="0.2">
      <c r="A191" s="5">
        <v>383</v>
      </c>
      <c r="B191" s="14"/>
      <c r="C191" s="251">
        <v>2017</v>
      </c>
      <c r="D191" s="271"/>
      <c r="E191" s="240" t="s">
        <v>772</v>
      </c>
      <c r="F191" s="253"/>
      <c r="G191" s="324">
        <v>500000</v>
      </c>
      <c r="H191" s="257"/>
      <c r="I191" s="257"/>
      <c r="J191" s="254"/>
      <c r="K191" s="255">
        <v>0</v>
      </c>
      <c r="L191" s="240"/>
    </row>
    <row r="192" spans="1:12" s="3" customFormat="1" ht="16.5" customHeight="1" x14ac:dyDescent="0.2">
      <c r="A192" s="5">
        <v>385</v>
      </c>
      <c r="B192" s="14"/>
      <c r="C192" s="251">
        <v>2017</v>
      </c>
      <c r="D192" s="271"/>
      <c r="E192" s="240" t="s">
        <v>773</v>
      </c>
      <c r="F192" s="253"/>
      <c r="G192" s="324">
        <v>1000000</v>
      </c>
      <c r="H192" s="257"/>
      <c r="I192" s="257"/>
      <c r="J192" s="254"/>
      <c r="K192" s="255">
        <v>0</v>
      </c>
      <c r="L192" s="240" t="s">
        <v>809</v>
      </c>
    </row>
    <row r="193" spans="1:12" s="3" customFormat="1" ht="25.5" customHeight="1" x14ac:dyDescent="0.2">
      <c r="A193" s="5">
        <v>331</v>
      </c>
      <c r="B193" s="14" t="s">
        <v>315</v>
      </c>
      <c r="C193" s="251">
        <v>2017</v>
      </c>
      <c r="D193" s="271"/>
      <c r="E193" s="49" t="s">
        <v>316</v>
      </c>
      <c r="F193" s="253"/>
      <c r="G193" s="324">
        <v>3000000</v>
      </c>
      <c r="H193" s="257">
        <v>43602</v>
      </c>
      <c r="I193" s="257">
        <v>43769</v>
      </c>
      <c r="J193" s="254">
        <v>1</v>
      </c>
      <c r="K193" s="255">
        <v>2988556.83</v>
      </c>
      <c r="L193" s="240"/>
    </row>
    <row r="194" spans="1:12" s="3" customFormat="1" ht="16.5" customHeight="1" x14ac:dyDescent="0.25">
      <c r="A194" s="5">
        <v>332</v>
      </c>
      <c r="B194" s="14"/>
      <c r="C194" s="251">
        <v>2017</v>
      </c>
      <c r="D194" s="238"/>
      <c r="E194" s="240" t="s">
        <v>317</v>
      </c>
      <c r="F194" s="253"/>
      <c r="G194" s="324"/>
      <c r="H194" s="257"/>
      <c r="I194" s="257"/>
      <c r="J194" s="254"/>
      <c r="K194" s="254"/>
      <c r="L194" s="240"/>
    </row>
    <row r="195" spans="1:12" s="3" customFormat="1" ht="16.5" customHeight="1" x14ac:dyDescent="0.2">
      <c r="A195" s="5">
        <v>333</v>
      </c>
      <c r="B195" s="14"/>
      <c r="C195" s="251"/>
      <c r="D195" s="271"/>
      <c r="E195" s="240" t="s">
        <v>318</v>
      </c>
      <c r="F195" s="253"/>
      <c r="G195" s="324"/>
      <c r="H195" s="257"/>
      <c r="I195" s="257"/>
      <c r="J195" s="254"/>
      <c r="K195" s="254"/>
      <c r="L195" s="240"/>
    </row>
    <row r="196" spans="1:12" s="3" customFormat="1" ht="16.5" customHeight="1" x14ac:dyDescent="0.2">
      <c r="A196" s="5">
        <v>334</v>
      </c>
      <c r="B196" s="14"/>
      <c r="C196" s="251">
        <v>2017</v>
      </c>
      <c r="D196" s="271"/>
      <c r="E196" s="240" t="s">
        <v>319</v>
      </c>
      <c r="F196" s="253"/>
      <c r="G196" s="324">
        <v>4500</v>
      </c>
      <c r="H196" s="257"/>
      <c r="I196" s="257"/>
      <c r="J196" s="254"/>
      <c r="K196" s="255">
        <v>0</v>
      </c>
      <c r="L196" s="240"/>
    </row>
    <row r="197" spans="1:12" s="3" customFormat="1" ht="16.5" customHeight="1" x14ac:dyDescent="0.2">
      <c r="A197" s="5">
        <v>335</v>
      </c>
      <c r="B197" s="14"/>
      <c r="C197" s="251">
        <v>2017</v>
      </c>
      <c r="D197" s="271"/>
      <c r="E197" s="240" t="s">
        <v>320</v>
      </c>
      <c r="F197" s="253"/>
      <c r="G197" s="324">
        <v>19656</v>
      </c>
      <c r="H197" s="257"/>
      <c r="I197" s="257"/>
      <c r="J197" s="254"/>
      <c r="K197" s="255">
        <v>0</v>
      </c>
      <c r="L197" s="240"/>
    </row>
    <row r="198" spans="1:12" s="3" customFormat="1" ht="16.5" customHeight="1" x14ac:dyDescent="0.2">
      <c r="A198" s="5">
        <v>336</v>
      </c>
      <c r="B198" s="14"/>
      <c r="C198" s="251">
        <v>2017</v>
      </c>
      <c r="D198" s="271"/>
      <c r="E198" s="240" t="s">
        <v>321</v>
      </c>
      <c r="F198" s="253"/>
      <c r="G198" s="324">
        <v>11000</v>
      </c>
      <c r="H198" s="257"/>
      <c r="I198" s="257"/>
      <c r="J198" s="254"/>
      <c r="K198" s="255">
        <v>0</v>
      </c>
      <c r="L198" s="240"/>
    </row>
    <row r="199" spans="1:12" s="3" customFormat="1" ht="16.5" customHeight="1" x14ac:dyDescent="0.2">
      <c r="A199" s="5">
        <v>337</v>
      </c>
      <c r="B199" s="14"/>
      <c r="C199" s="251">
        <v>2017</v>
      </c>
      <c r="D199" s="271"/>
      <c r="E199" s="240" t="s">
        <v>322</v>
      </c>
      <c r="F199" s="253"/>
      <c r="G199" s="324">
        <v>9900</v>
      </c>
      <c r="H199" s="257"/>
      <c r="I199" s="257"/>
      <c r="J199" s="254"/>
      <c r="K199" s="255">
        <v>0</v>
      </c>
      <c r="L199" s="240"/>
    </row>
    <row r="200" spans="1:12" s="3" customFormat="1" ht="16.5" customHeight="1" x14ac:dyDescent="0.2">
      <c r="A200" s="5">
        <v>338</v>
      </c>
      <c r="B200" s="14"/>
      <c r="C200" s="251"/>
      <c r="D200" s="271"/>
      <c r="E200" s="240" t="s">
        <v>323</v>
      </c>
      <c r="F200" s="253"/>
      <c r="G200" s="324"/>
      <c r="H200" s="257"/>
      <c r="I200" s="257"/>
      <c r="J200" s="254"/>
      <c r="K200" s="255">
        <v>0</v>
      </c>
      <c r="L200" s="240"/>
    </row>
    <row r="201" spans="1:12" s="3" customFormat="1" ht="16.5" customHeight="1" x14ac:dyDescent="0.2">
      <c r="A201" s="5">
        <v>339</v>
      </c>
      <c r="B201" s="14"/>
      <c r="C201" s="251">
        <v>2017</v>
      </c>
      <c r="D201" s="271"/>
      <c r="E201" s="240" t="s">
        <v>324</v>
      </c>
      <c r="F201" s="253"/>
      <c r="G201" s="324">
        <v>698040</v>
      </c>
      <c r="H201" s="257"/>
      <c r="I201" s="257"/>
      <c r="J201" s="254"/>
      <c r="K201" s="255">
        <v>0</v>
      </c>
      <c r="L201" s="240"/>
    </row>
    <row r="202" spans="1:12" s="3" customFormat="1" ht="16.5" customHeight="1" x14ac:dyDescent="0.2">
      <c r="A202" s="5">
        <v>340</v>
      </c>
      <c r="B202" s="14"/>
      <c r="C202" s="251"/>
      <c r="D202" s="271"/>
      <c r="E202" s="240" t="s">
        <v>325</v>
      </c>
      <c r="F202" s="253"/>
      <c r="G202" s="324"/>
      <c r="H202" s="257"/>
      <c r="I202" s="257"/>
      <c r="J202" s="254"/>
      <c r="K202" s="255">
        <v>0</v>
      </c>
      <c r="L202" s="240"/>
    </row>
    <row r="203" spans="1:12" s="3" customFormat="1" ht="16.5" customHeight="1" x14ac:dyDescent="0.2">
      <c r="A203" s="5">
        <v>341</v>
      </c>
      <c r="B203" s="14"/>
      <c r="C203" s="251">
        <v>2017</v>
      </c>
      <c r="D203" s="271"/>
      <c r="E203" s="240" t="s">
        <v>326</v>
      </c>
      <c r="F203" s="253"/>
      <c r="G203" s="324">
        <v>26000</v>
      </c>
      <c r="H203" s="257"/>
      <c r="I203" s="257"/>
      <c r="J203" s="254"/>
      <c r="K203" s="255">
        <v>0</v>
      </c>
      <c r="L203" s="240"/>
    </row>
    <row r="204" spans="1:12" s="3" customFormat="1" ht="16.5" customHeight="1" x14ac:dyDescent="0.2">
      <c r="A204" s="5">
        <v>342</v>
      </c>
      <c r="B204" s="14"/>
      <c r="C204" s="251"/>
      <c r="D204" s="271"/>
      <c r="E204" s="240" t="s">
        <v>327</v>
      </c>
      <c r="F204" s="253"/>
      <c r="G204" s="324"/>
      <c r="H204" s="257"/>
      <c r="I204" s="257"/>
      <c r="J204" s="254"/>
      <c r="K204" s="255">
        <v>0</v>
      </c>
      <c r="L204" s="240"/>
    </row>
    <row r="205" spans="1:12" s="3" customFormat="1" ht="16.5" customHeight="1" x14ac:dyDescent="0.2">
      <c r="A205" s="5">
        <v>343</v>
      </c>
      <c r="B205" s="14"/>
      <c r="C205" s="251">
        <v>2017</v>
      </c>
      <c r="D205" s="271"/>
      <c r="E205" s="240" t="s">
        <v>328</v>
      </c>
      <c r="F205" s="253"/>
      <c r="G205" s="324">
        <v>12364</v>
      </c>
      <c r="H205" s="257"/>
      <c r="I205" s="257"/>
      <c r="J205" s="254"/>
      <c r="K205" s="255">
        <v>0</v>
      </c>
      <c r="L205" s="240"/>
    </row>
    <row r="206" spans="1:12" s="3" customFormat="1" ht="16.5" customHeight="1" x14ac:dyDescent="0.2">
      <c r="A206" s="5">
        <v>344</v>
      </c>
      <c r="B206" s="14"/>
      <c r="C206" s="251"/>
      <c r="D206" s="271"/>
      <c r="E206" s="240" t="s">
        <v>329</v>
      </c>
      <c r="F206" s="253"/>
      <c r="G206" s="324"/>
      <c r="H206" s="257"/>
      <c r="I206" s="257"/>
      <c r="J206" s="254"/>
      <c r="K206" s="255">
        <v>0</v>
      </c>
      <c r="L206" s="240"/>
    </row>
    <row r="207" spans="1:12" s="3" customFormat="1" ht="16.5" customHeight="1" x14ac:dyDescent="0.2">
      <c r="A207" s="5">
        <v>345</v>
      </c>
      <c r="B207" s="14"/>
      <c r="C207" s="251">
        <v>2017</v>
      </c>
      <c r="D207" s="271"/>
      <c r="E207" s="240" t="s">
        <v>330</v>
      </c>
      <c r="F207" s="253"/>
      <c r="G207" s="324">
        <v>29845</v>
      </c>
      <c r="H207" s="257"/>
      <c r="I207" s="257"/>
      <c r="J207" s="254"/>
      <c r="K207" s="255">
        <v>0</v>
      </c>
      <c r="L207" s="240"/>
    </row>
    <row r="208" spans="1:12" s="3" customFormat="1" ht="16.5" customHeight="1" x14ac:dyDescent="0.2">
      <c r="A208" s="5">
        <v>346</v>
      </c>
      <c r="B208" s="14"/>
      <c r="C208" s="251"/>
      <c r="D208" s="271"/>
      <c r="E208" s="240" t="s">
        <v>771</v>
      </c>
      <c r="F208" s="253"/>
      <c r="G208" s="324"/>
      <c r="H208" s="257"/>
      <c r="I208" s="257"/>
      <c r="J208" s="254"/>
      <c r="K208" s="255">
        <v>0</v>
      </c>
      <c r="L208" s="240"/>
    </row>
    <row r="209" spans="1:12" s="3" customFormat="1" ht="16.5" customHeight="1" x14ac:dyDescent="0.2">
      <c r="A209" s="5">
        <v>347</v>
      </c>
      <c r="B209" s="14"/>
      <c r="C209" s="251">
        <v>2017</v>
      </c>
      <c r="D209" s="271"/>
      <c r="E209" s="240" t="s">
        <v>331</v>
      </c>
      <c r="F209" s="253"/>
      <c r="G209" s="324">
        <v>204000</v>
      </c>
      <c r="H209" s="257"/>
      <c r="I209" s="257"/>
      <c r="J209" s="254"/>
      <c r="K209" s="255">
        <v>0</v>
      </c>
      <c r="L209" s="240"/>
    </row>
    <row r="210" spans="1:12" s="3" customFormat="1" ht="16.5" customHeight="1" x14ac:dyDescent="0.2">
      <c r="A210" s="5">
        <v>348</v>
      </c>
      <c r="B210" s="14"/>
      <c r="C210" s="251">
        <v>2017</v>
      </c>
      <c r="D210" s="271"/>
      <c r="E210" s="240" t="s">
        <v>332</v>
      </c>
      <c r="F210" s="253"/>
      <c r="G210" s="324">
        <v>80000</v>
      </c>
      <c r="H210" s="257"/>
      <c r="I210" s="257"/>
      <c r="J210" s="254"/>
      <c r="K210" s="255">
        <v>0</v>
      </c>
      <c r="L210" s="240"/>
    </row>
    <row r="211" spans="1:12" s="3" customFormat="1" ht="16.5" customHeight="1" x14ac:dyDescent="0.2">
      <c r="A211" s="5">
        <v>349</v>
      </c>
      <c r="B211" s="14"/>
      <c r="C211" s="251">
        <v>2017</v>
      </c>
      <c r="D211" s="271"/>
      <c r="E211" s="240" t="s">
        <v>333</v>
      </c>
      <c r="F211" s="253"/>
      <c r="G211" s="324">
        <v>18000</v>
      </c>
      <c r="H211" s="257"/>
      <c r="I211" s="257"/>
      <c r="J211" s="254"/>
      <c r="K211" s="255">
        <v>0</v>
      </c>
      <c r="L211" s="240"/>
    </row>
    <row r="212" spans="1:12" s="3" customFormat="1" ht="16.5" customHeight="1" x14ac:dyDescent="0.2">
      <c r="A212" s="5">
        <v>350</v>
      </c>
      <c r="B212" s="14"/>
      <c r="C212" s="251">
        <v>2017</v>
      </c>
      <c r="D212" s="271"/>
      <c r="E212" s="240" t="s">
        <v>334</v>
      </c>
      <c r="F212" s="253"/>
      <c r="G212" s="324">
        <v>36000</v>
      </c>
      <c r="H212" s="257"/>
      <c r="I212" s="257"/>
      <c r="J212" s="254"/>
      <c r="K212" s="255">
        <v>0</v>
      </c>
      <c r="L212" s="240"/>
    </row>
    <row r="213" spans="1:12" s="3" customFormat="1" ht="16.5" customHeight="1" x14ac:dyDescent="0.2">
      <c r="A213" s="5">
        <v>351</v>
      </c>
      <c r="B213" s="14"/>
      <c r="C213" s="251">
        <v>2017</v>
      </c>
      <c r="D213" s="271"/>
      <c r="E213" s="240" t="s">
        <v>335</v>
      </c>
      <c r="F213" s="253"/>
      <c r="G213" s="324">
        <v>30000</v>
      </c>
      <c r="H213" s="257"/>
      <c r="I213" s="257"/>
      <c r="J213" s="254"/>
      <c r="K213" s="255">
        <v>0</v>
      </c>
      <c r="L213" s="240"/>
    </row>
    <row r="214" spans="1:12" s="3" customFormat="1" ht="16.5" customHeight="1" x14ac:dyDescent="0.2">
      <c r="A214" s="5">
        <v>352</v>
      </c>
      <c r="B214" s="14"/>
      <c r="C214" s="251">
        <v>2017</v>
      </c>
      <c r="D214" s="271"/>
      <c r="E214" s="240" t="s">
        <v>336</v>
      </c>
      <c r="F214" s="253"/>
      <c r="G214" s="324">
        <v>51600</v>
      </c>
      <c r="H214" s="257"/>
      <c r="I214" s="257"/>
      <c r="J214" s="254"/>
      <c r="K214" s="255">
        <v>0</v>
      </c>
      <c r="L214" s="240"/>
    </row>
    <row r="215" spans="1:12" s="3" customFormat="1" ht="16.5" customHeight="1" x14ac:dyDescent="0.2">
      <c r="A215" s="5">
        <v>353</v>
      </c>
      <c r="B215" s="14"/>
      <c r="C215" s="251">
        <v>2017</v>
      </c>
      <c r="D215" s="271"/>
      <c r="E215" s="240" t="s">
        <v>337</v>
      </c>
      <c r="F215" s="253"/>
      <c r="G215" s="324">
        <v>47220</v>
      </c>
      <c r="H215" s="257"/>
      <c r="I215" s="257"/>
      <c r="J215" s="254"/>
      <c r="K215" s="255">
        <v>0</v>
      </c>
      <c r="L215" s="240"/>
    </row>
    <row r="216" spans="1:12" s="3" customFormat="1" ht="16.5" customHeight="1" x14ac:dyDescent="0.2">
      <c r="A216" s="5">
        <v>354</v>
      </c>
      <c r="B216" s="14"/>
      <c r="C216" s="251">
        <v>2017</v>
      </c>
      <c r="D216" s="271"/>
      <c r="E216" s="240" t="s">
        <v>338</v>
      </c>
      <c r="F216" s="253"/>
      <c r="G216" s="324">
        <v>96250</v>
      </c>
      <c r="H216" s="257"/>
      <c r="I216" s="257"/>
      <c r="J216" s="254"/>
      <c r="K216" s="255">
        <v>0</v>
      </c>
      <c r="L216" s="240"/>
    </row>
    <row r="217" spans="1:12" s="3" customFormat="1" ht="16.5" customHeight="1" x14ac:dyDescent="0.2">
      <c r="A217" s="5">
        <v>355</v>
      </c>
      <c r="B217" s="14"/>
      <c r="C217" s="251">
        <v>2017</v>
      </c>
      <c r="D217" s="271"/>
      <c r="E217" s="240" t="s">
        <v>339</v>
      </c>
      <c r="F217" s="253"/>
      <c r="G217" s="324">
        <v>24000</v>
      </c>
      <c r="H217" s="257"/>
      <c r="I217" s="257"/>
      <c r="J217" s="254"/>
      <c r="K217" s="255">
        <v>0</v>
      </c>
      <c r="L217" s="240"/>
    </row>
    <row r="218" spans="1:12" s="3" customFormat="1" ht="16.5" customHeight="1" x14ac:dyDescent="0.2">
      <c r="A218" s="5">
        <v>356</v>
      </c>
      <c r="B218" s="14"/>
      <c r="C218" s="251">
        <v>2017</v>
      </c>
      <c r="D218" s="271"/>
      <c r="E218" s="240" t="s">
        <v>340</v>
      </c>
      <c r="F218" s="253"/>
      <c r="G218" s="324">
        <v>78750</v>
      </c>
      <c r="H218" s="257"/>
      <c r="I218" s="257"/>
      <c r="J218" s="254"/>
      <c r="K218" s="255">
        <v>0</v>
      </c>
      <c r="L218" s="240"/>
    </row>
    <row r="219" spans="1:12" s="3" customFormat="1" ht="16.5" customHeight="1" x14ac:dyDescent="0.2">
      <c r="A219" s="5">
        <v>357</v>
      </c>
      <c r="B219" s="14"/>
      <c r="C219" s="251">
        <v>2017</v>
      </c>
      <c r="D219" s="271"/>
      <c r="E219" s="240" t="s">
        <v>341</v>
      </c>
      <c r="F219" s="253"/>
      <c r="G219" s="324">
        <v>343200</v>
      </c>
      <c r="H219" s="257"/>
      <c r="I219" s="257"/>
      <c r="J219" s="254"/>
      <c r="K219" s="255">
        <v>0</v>
      </c>
      <c r="L219" s="240"/>
    </row>
    <row r="220" spans="1:12" s="3" customFormat="1" ht="16.5" customHeight="1" x14ac:dyDescent="0.2">
      <c r="A220" s="5">
        <v>358</v>
      </c>
      <c r="B220" s="14"/>
      <c r="C220" s="251">
        <v>2017</v>
      </c>
      <c r="D220" s="271"/>
      <c r="E220" s="240" t="s">
        <v>342</v>
      </c>
      <c r="F220" s="253"/>
      <c r="G220" s="324">
        <v>26400</v>
      </c>
      <c r="H220" s="257"/>
      <c r="I220" s="257"/>
      <c r="J220" s="254"/>
      <c r="K220" s="255">
        <v>0</v>
      </c>
      <c r="L220" s="240"/>
    </row>
    <row r="221" spans="1:12" s="3" customFormat="1" ht="16.5" customHeight="1" x14ac:dyDescent="0.2">
      <c r="A221" s="5">
        <v>359</v>
      </c>
      <c r="B221" s="14"/>
      <c r="C221" s="251">
        <v>2017</v>
      </c>
      <c r="D221" s="271"/>
      <c r="E221" s="240" t="s">
        <v>343</v>
      </c>
      <c r="F221" s="253"/>
      <c r="G221" s="324">
        <v>18900</v>
      </c>
      <c r="H221" s="257"/>
      <c r="I221" s="257"/>
      <c r="J221" s="254"/>
      <c r="K221" s="255">
        <v>0</v>
      </c>
      <c r="L221" s="240"/>
    </row>
    <row r="222" spans="1:12" s="3" customFormat="1" ht="16.5" customHeight="1" x14ac:dyDescent="0.2">
      <c r="A222" s="5">
        <v>360</v>
      </c>
      <c r="B222" s="14"/>
      <c r="C222" s="251">
        <v>2017</v>
      </c>
      <c r="D222" s="271"/>
      <c r="E222" s="240" t="s">
        <v>344</v>
      </c>
      <c r="F222" s="253"/>
      <c r="G222" s="324">
        <v>7680</v>
      </c>
      <c r="H222" s="257"/>
      <c r="I222" s="257"/>
      <c r="J222" s="254"/>
      <c r="K222" s="255">
        <v>0</v>
      </c>
      <c r="L222" s="240"/>
    </row>
    <row r="223" spans="1:12" s="3" customFormat="1" ht="16.5" customHeight="1" x14ac:dyDescent="0.2">
      <c r="A223" s="5">
        <v>361</v>
      </c>
      <c r="B223" s="14"/>
      <c r="C223" s="251">
        <v>2017</v>
      </c>
      <c r="D223" s="271"/>
      <c r="E223" s="240" t="s">
        <v>345</v>
      </c>
      <c r="F223" s="253"/>
      <c r="G223" s="324">
        <v>58800</v>
      </c>
      <c r="H223" s="257"/>
      <c r="I223" s="257"/>
      <c r="J223" s="254"/>
      <c r="K223" s="255">
        <v>0</v>
      </c>
      <c r="L223" s="240"/>
    </row>
    <row r="224" spans="1:12" s="3" customFormat="1" ht="16.5" customHeight="1" x14ac:dyDescent="0.2">
      <c r="A224" s="5">
        <v>362</v>
      </c>
      <c r="B224" s="14"/>
      <c r="C224" s="251">
        <v>2017</v>
      </c>
      <c r="D224" s="271"/>
      <c r="E224" s="240" t="s">
        <v>346</v>
      </c>
      <c r="F224" s="253"/>
      <c r="G224" s="324">
        <v>25320</v>
      </c>
      <c r="H224" s="257"/>
      <c r="I224" s="257"/>
      <c r="J224" s="254"/>
      <c r="K224" s="255">
        <v>0</v>
      </c>
      <c r="L224" s="240"/>
    </row>
    <row r="225" spans="1:12" s="3" customFormat="1" ht="16.5" customHeight="1" x14ac:dyDescent="0.2">
      <c r="A225" s="5">
        <v>363</v>
      </c>
      <c r="B225" s="14"/>
      <c r="C225" s="251">
        <v>2017</v>
      </c>
      <c r="D225" s="271"/>
      <c r="E225" s="240" t="s">
        <v>347</v>
      </c>
      <c r="F225" s="253"/>
      <c r="G225" s="324">
        <v>25320</v>
      </c>
      <c r="H225" s="257"/>
      <c r="I225" s="257"/>
      <c r="J225" s="254"/>
      <c r="K225" s="255">
        <v>0</v>
      </c>
      <c r="L225" s="240"/>
    </row>
    <row r="226" spans="1:12" s="3" customFormat="1" ht="16.5" customHeight="1" x14ac:dyDescent="0.2">
      <c r="A226" s="5">
        <v>364</v>
      </c>
      <c r="B226" s="14"/>
      <c r="C226" s="251">
        <v>2017</v>
      </c>
      <c r="D226" s="271"/>
      <c r="E226" s="240" t="s">
        <v>348</v>
      </c>
      <c r="F226" s="253"/>
      <c r="G226" s="324">
        <v>58800</v>
      </c>
      <c r="H226" s="257"/>
      <c r="I226" s="257"/>
      <c r="J226" s="254"/>
      <c r="K226" s="255">
        <v>0</v>
      </c>
      <c r="L226" s="240"/>
    </row>
    <row r="227" spans="1:12" s="3" customFormat="1" ht="16.5" customHeight="1" x14ac:dyDescent="0.2">
      <c r="A227" s="5">
        <v>365</v>
      </c>
      <c r="B227" s="14"/>
      <c r="C227" s="251">
        <v>2017</v>
      </c>
      <c r="D227" s="271"/>
      <c r="E227" s="240" t="s">
        <v>349</v>
      </c>
      <c r="F227" s="253"/>
      <c r="G227" s="324">
        <v>52500</v>
      </c>
      <c r="H227" s="257"/>
      <c r="I227" s="257"/>
      <c r="J227" s="254"/>
      <c r="K227" s="255">
        <v>0</v>
      </c>
      <c r="L227" s="240"/>
    </row>
    <row r="228" spans="1:12" s="3" customFormat="1" ht="16.5" customHeight="1" x14ac:dyDescent="0.2">
      <c r="A228" s="5">
        <v>366</v>
      </c>
      <c r="B228" s="14"/>
      <c r="C228" s="251">
        <v>2017</v>
      </c>
      <c r="D228" s="271"/>
      <c r="E228" s="240" t="s">
        <v>350</v>
      </c>
      <c r="F228" s="253"/>
      <c r="G228" s="324">
        <v>31590</v>
      </c>
      <c r="H228" s="257"/>
      <c r="I228" s="257"/>
      <c r="J228" s="254"/>
      <c r="K228" s="255">
        <v>0</v>
      </c>
      <c r="L228" s="240"/>
    </row>
    <row r="229" spans="1:12" s="3" customFormat="1" ht="16.5" customHeight="1" x14ac:dyDescent="0.2">
      <c r="A229" s="5">
        <v>367</v>
      </c>
      <c r="B229" s="14"/>
      <c r="C229" s="251">
        <v>2017</v>
      </c>
      <c r="D229" s="271"/>
      <c r="E229" s="240" t="s">
        <v>351</v>
      </c>
      <c r="F229" s="253"/>
      <c r="G229" s="324">
        <v>33705</v>
      </c>
      <c r="H229" s="257"/>
      <c r="I229" s="257"/>
      <c r="J229" s="254"/>
      <c r="K229" s="255">
        <v>0</v>
      </c>
      <c r="L229" s="240"/>
    </row>
    <row r="230" spans="1:12" s="3" customFormat="1" ht="16.5" customHeight="1" x14ac:dyDescent="0.2">
      <c r="A230" s="5">
        <v>368</v>
      </c>
      <c r="B230" s="14"/>
      <c r="C230" s="251">
        <v>2017</v>
      </c>
      <c r="D230" s="271"/>
      <c r="E230" s="240" t="s">
        <v>352</v>
      </c>
      <c r="F230" s="253"/>
      <c r="G230" s="324">
        <v>34020</v>
      </c>
      <c r="H230" s="257"/>
      <c r="I230" s="257"/>
      <c r="J230" s="254"/>
      <c r="K230" s="255">
        <v>0</v>
      </c>
      <c r="L230" s="240"/>
    </row>
    <row r="231" spans="1:12" s="3" customFormat="1" ht="16.5" customHeight="1" x14ac:dyDescent="0.2">
      <c r="A231" s="5">
        <v>369</v>
      </c>
      <c r="B231" s="14"/>
      <c r="C231" s="251">
        <v>2017</v>
      </c>
      <c r="D231" s="271"/>
      <c r="E231" s="240" t="s">
        <v>353</v>
      </c>
      <c r="F231" s="253"/>
      <c r="G231" s="324">
        <v>20520</v>
      </c>
      <c r="H231" s="257"/>
      <c r="I231" s="257"/>
      <c r="J231" s="254"/>
      <c r="K231" s="255">
        <v>0</v>
      </c>
      <c r="L231" s="240"/>
    </row>
    <row r="232" spans="1:12" s="3" customFormat="1" ht="16.5" customHeight="1" x14ac:dyDescent="0.2">
      <c r="A232" s="5">
        <v>370</v>
      </c>
      <c r="B232" s="14"/>
      <c r="C232" s="251">
        <v>2017</v>
      </c>
      <c r="D232" s="271"/>
      <c r="E232" s="240" t="s">
        <v>354</v>
      </c>
      <c r="F232" s="253"/>
      <c r="G232" s="324">
        <v>61560</v>
      </c>
      <c r="H232" s="257"/>
      <c r="I232" s="257"/>
      <c r="J232" s="254"/>
      <c r="K232" s="255">
        <v>0</v>
      </c>
      <c r="L232" s="240"/>
    </row>
    <row r="233" spans="1:12" s="3" customFormat="1" ht="16.5" customHeight="1" x14ac:dyDescent="0.2">
      <c r="A233" s="5">
        <v>371</v>
      </c>
      <c r="B233" s="14"/>
      <c r="C233" s="251">
        <v>2017</v>
      </c>
      <c r="D233" s="271"/>
      <c r="E233" s="240" t="s">
        <v>355</v>
      </c>
      <c r="F233" s="253"/>
      <c r="G233" s="324">
        <v>2200</v>
      </c>
      <c r="H233" s="257"/>
      <c r="I233" s="257"/>
      <c r="J233" s="254"/>
      <c r="K233" s="255">
        <v>0</v>
      </c>
      <c r="L233" s="240"/>
    </row>
    <row r="234" spans="1:12" s="3" customFormat="1" ht="16.5" customHeight="1" x14ac:dyDescent="0.2">
      <c r="A234" s="5">
        <v>372</v>
      </c>
      <c r="B234" s="14"/>
      <c r="C234" s="251">
        <v>2017</v>
      </c>
      <c r="D234" s="271"/>
      <c r="E234" s="240" t="s">
        <v>356</v>
      </c>
      <c r="F234" s="253"/>
      <c r="G234" s="324">
        <v>9900</v>
      </c>
      <c r="H234" s="257"/>
      <c r="I234" s="257"/>
      <c r="J234" s="254"/>
      <c r="K234" s="255">
        <v>0</v>
      </c>
      <c r="L234" s="240"/>
    </row>
    <row r="235" spans="1:12" s="3" customFormat="1" ht="16.5" customHeight="1" x14ac:dyDescent="0.2">
      <c r="A235" s="5">
        <v>373</v>
      </c>
      <c r="B235" s="14"/>
      <c r="C235" s="251">
        <v>2017</v>
      </c>
      <c r="D235" s="271"/>
      <c r="E235" s="240" t="s">
        <v>357</v>
      </c>
      <c r="F235" s="253"/>
      <c r="G235" s="324">
        <v>13200</v>
      </c>
      <c r="H235" s="257"/>
      <c r="I235" s="257"/>
      <c r="J235" s="254"/>
      <c r="K235" s="255">
        <v>0</v>
      </c>
      <c r="L235" s="240"/>
    </row>
    <row r="236" spans="1:12" s="3" customFormat="1" ht="16.5" customHeight="1" x14ac:dyDescent="0.2">
      <c r="A236" s="5">
        <v>374</v>
      </c>
      <c r="B236" s="14"/>
      <c r="C236" s="251">
        <v>2017</v>
      </c>
      <c r="D236" s="271"/>
      <c r="E236" s="240" t="s">
        <v>358</v>
      </c>
      <c r="F236" s="253"/>
      <c r="G236" s="324">
        <v>9400</v>
      </c>
      <c r="H236" s="257"/>
      <c r="I236" s="257"/>
      <c r="J236" s="254"/>
      <c r="K236" s="255">
        <v>0</v>
      </c>
      <c r="L236" s="240"/>
    </row>
    <row r="237" spans="1:12" s="3" customFormat="1" ht="16.5" customHeight="1" x14ac:dyDescent="0.2">
      <c r="A237" s="5">
        <v>375</v>
      </c>
      <c r="B237" s="14"/>
      <c r="C237" s="251">
        <v>2017</v>
      </c>
      <c r="D237" s="271"/>
      <c r="E237" s="240" t="s">
        <v>359</v>
      </c>
      <c r="F237" s="253"/>
      <c r="G237" s="324">
        <v>34450</v>
      </c>
      <c r="H237" s="257"/>
      <c r="I237" s="257"/>
      <c r="J237" s="254"/>
      <c r="K237" s="255">
        <v>0</v>
      </c>
      <c r="L237" s="240"/>
    </row>
    <row r="238" spans="1:12" s="3" customFormat="1" ht="16.5" customHeight="1" x14ac:dyDescent="0.2">
      <c r="A238" s="5">
        <v>376</v>
      </c>
      <c r="B238" s="14"/>
      <c r="C238" s="251">
        <v>2017</v>
      </c>
      <c r="D238" s="271"/>
      <c r="E238" s="240" t="s">
        <v>360</v>
      </c>
      <c r="F238" s="253"/>
      <c r="G238" s="324">
        <v>66250</v>
      </c>
      <c r="H238" s="257"/>
      <c r="I238" s="257"/>
      <c r="J238" s="254"/>
      <c r="K238" s="255">
        <v>0</v>
      </c>
      <c r="L238" s="240"/>
    </row>
    <row r="239" spans="1:12" s="3" customFormat="1" ht="16.5" customHeight="1" x14ac:dyDescent="0.2">
      <c r="A239" s="5">
        <v>377</v>
      </c>
      <c r="B239" s="14"/>
      <c r="C239" s="251">
        <v>2017</v>
      </c>
      <c r="D239" s="271"/>
      <c r="E239" s="49" t="s">
        <v>770</v>
      </c>
      <c r="F239" s="253"/>
      <c r="G239" s="324"/>
      <c r="H239" s="257"/>
      <c r="I239" s="257"/>
      <c r="J239" s="254"/>
      <c r="K239" s="324"/>
      <c r="L239" s="240"/>
    </row>
    <row r="240" spans="1:12" s="3" customFormat="1" ht="16.5" customHeight="1" x14ac:dyDescent="0.2">
      <c r="A240" s="5">
        <v>378</v>
      </c>
      <c r="B240" s="14"/>
      <c r="C240" s="251">
        <v>2017</v>
      </c>
      <c r="D240" s="271"/>
      <c r="E240" s="240" t="s">
        <v>361</v>
      </c>
      <c r="F240" s="253"/>
      <c r="G240" s="324">
        <v>6600</v>
      </c>
      <c r="H240" s="257"/>
      <c r="I240" s="257"/>
      <c r="J240" s="254"/>
      <c r="K240" s="255">
        <v>0</v>
      </c>
      <c r="L240" s="240"/>
    </row>
    <row r="241" spans="1:12" s="3" customFormat="1" ht="16.5" customHeight="1" x14ac:dyDescent="0.2">
      <c r="A241" s="5">
        <v>379</v>
      </c>
      <c r="B241" s="14"/>
      <c r="C241" s="251">
        <v>2017</v>
      </c>
      <c r="D241" s="271"/>
      <c r="E241" s="240" t="s">
        <v>362</v>
      </c>
      <c r="F241" s="253"/>
      <c r="G241" s="324">
        <v>72000</v>
      </c>
      <c r="H241" s="257"/>
      <c r="I241" s="257"/>
      <c r="J241" s="254"/>
      <c r="K241" s="255">
        <v>0</v>
      </c>
      <c r="L241" s="240"/>
    </row>
    <row r="242" spans="1:12" s="3" customFormat="1" ht="16.5" customHeight="1" x14ac:dyDescent="0.2">
      <c r="A242" s="5">
        <v>380</v>
      </c>
      <c r="B242" s="14"/>
      <c r="C242" s="251">
        <v>2017</v>
      </c>
      <c r="D242" s="271"/>
      <c r="E242" s="240" t="s">
        <v>363</v>
      </c>
      <c r="F242" s="253"/>
      <c r="G242" s="324">
        <v>10560</v>
      </c>
      <c r="H242" s="257"/>
      <c r="I242" s="257"/>
      <c r="J242" s="254"/>
      <c r="K242" s="255">
        <v>0</v>
      </c>
      <c r="L242" s="240"/>
    </row>
    <row r="243" spans="1:12" s="3" customFormat="1" ht="16.5" customHeight="1" x14ac:dyDescent="0.2">
      <c r="A243" s="5">
        <v>388</v>
      </c>
      <c r="B243" s="14"/>
      <c r="C243" s="251">
        <v>2018</v>
      </c>
      <c r="D243" s="271"/>
      <c r="E243" s="240" t="s">
        <v>769</v>
      </c>
      <c r="F243" s="322" t="s">
        <v>114</v>
      </c>
      <c r="G243" s="324">
        <v>600000</v>
      </c>
      <c r="H243" s="273"/>
      <c r="I243" s="273"/>
      <c r="J243" s="254"/>
      <c r="K243" s="258">
        <v>0</v>
      </c>
      <c r="L243" s="240"/>
    </row>
    <row r="244" spans="1:12" ht="16.5" customHeight="1" x14ac:dyDescent="0.25">
      <c r="A244" s="5">
        <v>425</v>
      </c>
      <c r="B244" s="14" t="s">
        <v>364</v>
      </c>
      <c r="C244" s="251">
        <v>2018</v>
      </c>
      <c r="D244" s="271"/>
      <c r="E244" s="240" t="s">
        <v>365</v>
      </c>
      <c r="F244" s="334" t="s">
        <v>366</v>
      </c>
      <c r="G244" s="324">
        <v>500000</v>
      </c>
      <c r="H244" s="273">
        <v>43556</v>
      </c>
      <c r="I244" s="273">
        <v>44196</v>
      </c>
      <c r="J244" s="254">
        <v>1</v>
      </c>
      <c r="K244" s="335">
        <v>148710.39999999999</v>
      </c>
      <c r="L244" s="253"/>
    </row>
    <row r="245" spans="1:12" s="239" customFormat="1" ht="16.5" customHeight="1" x14ac:dyDescent="0.25">
      <c r="A245" s="15">
        <v>426</v>
      </c>
      <c r="B245" s="14" t="s">
        <v>367</v>
      </c>
      <c r="C245" s="251">
        <v>2018</v>
      </c>
      <c r="D245" s="251"/>
      <c r="E245" s="240" t="s">
        <v>368</v>
      </c>
      <c r="F245" s="334" t="s">
        <v>52</v>
      </c>
      <c r="G245" s="324">
        <v>1000000</v>
      </c>
      <c r="H245" s="273">
        <v>43689</v>
      </c>
      <c r="I245" s="273">
        <v>44165</v>
      </c>
      <c r="J245" s="254">
        <v>1</v>
      </c>
      <c r="K245" s="258">
        <v>327600</v>
      </c>
      <c r="L245" s="253"/>
    </row>
    <row r="246" spans="1:12" s="14" customFormat="1" ht="16.5" customHeight="1" x14ac:dyDescent="0.25">
      <c r="A246" s="15">
        <v>427</v>
      </c>
      <c r="B246" s="14" t="s">
        <v>369</v>
      </c>
      <c r="C246" s="251">
        <v>2018</v>
      </c>
      <c r="D246" s="251"/>
      <c r="E246" s="240" t="s">
        <v>370</v>
      </c>
      <c r="F246" s="334" t="s">
        <v>146</v>
      </c>
      <c r="G246" s="324">
        <v>500000</v>
      </c>
      <c r="H246" s="273">
        <v>43272</v>
      </c>
      <c r="I246" s="273">
        <v>44196</v>
      </c>
      <c r="J246" s="254">
        <v>0.96</v>
      </c>
      <c r="K246" s="258">
        <v>300098.12</v>
      </c>
      <c r="L246" s="294" t="s">
        <v>810</v>
      </c>
    </row>
    <row r="247" spans="1:12" s="239" customFormat="1" ht="16.5" customHeight="1" x14ac:dyDescent="0.25">
      <c r="A247" s="15">
        <v>428</v>
      </c>
      <c r="B247" s="14" t="s">
        <v>371</v>
      </c>
      <c r="C247" s="251">
        <v>2018</v>
      </c>
      <c r="D247" s="251"/>
      <c r="E247" s="240" t="s">
        <v>372</v>
      </c>
      <c r="F247" s="334" t="s">
        <v>146</v>
      </c>
      <c r="G247" s="324">
        <v>500000</v>
      </c>
      <c r="H247" s="273">
        <v>43272</v>
      </c>
      <c r="I247" s="273">
        <v>44196</v>
      </c>
      <c r="J247" s="254">
        <v>1</v>
      </c>
      <c r="K247" s="258">
        <v>214749.71</v>
      </c>
      <c r="L247" s="294" t="s">
        <v>695</v>
      </c>
    </row>
    <row r="248" spans="1:12" s="3" customFormat="1" ht="16.5" customHeight="1" x14ac:dyDescent="0.2">
      <c r="A248" s="5">
        <v>429</v>
      </c>
      <c r="B248" s="14">
        <v>0</v>
      </c>
      <c r="C248" s="251">
        <v>2018</v>
      </c>
      <c r="D248" s="271"/>
      <c r="E248" s="294" t="s">
        <v>373</v>
      </c>
      <c r="F248" s="272" t="s">
        <v>22</v>
      </c>
      <c r="G248" s="324"/>
      <c r="H248" s="273"/>
      <c r="I248" s="273"/>
      <c r="J248" s="254"/>
      <c r="K248" s="258"/>
      <c r="L248" s="294"/>
    </row>
    <row r="249" spans="1:12" s="14" customFormat="1" ht="16.5" customHeight="1" x14ac:dyDescent="0.25">
      <c r="A249" s="15">
        <v>430</v>
      </c>
      <c r="B249" s="14" t="s">
        <v>374</v>
      </c>
      <c r="C249" s="251">
        <v>2018</v>
      </c>
      <c r="D249" s="251"/>
      <c r="E249" s="240" t="s">
        <v>375</v>
      </c>
      <c r="F249" s="272" t="s">
        <v>52</v>
      </c>
      <c r="G249" s="324">
        <v>5000000</v>
      </c>
      <c r="H249" s="273">
        <v>43272</v>
      </c>
      <c r="I249" s="273">
        <v>43921</v>
      </c>
      <c r="J249" s="254">
        <v>0.95</v>
      </c>
      <c r="K249" s="258">
        <v>4422941.7300000004</v>
      </c>
      <c r="L249" s="240"/>
    </row>
    <row r="250" spans="1:12" s="14" customFormat="1" ht="16.5" customHeight="1" x14ac:dyDescent="0.25">
      <c r="A250" s="15">
        <v>431</v>
      </c>
      <c r="B250" s="14" t="s">
        <v>376</v>
      </c>
      <c r="C250" s="251">
        <v>2018</v>
      </c>
      <c r="D250" s="251"/>
      <c r="E250" s="240" t="s">
        <v>377</v>
      </c>
      <c r="F250" s="272" t="s">
        <v>165</v>
      </c>
      <c r="G250" s="324">
        <v>5000000</v>
      </c>
      <c r="H250" s="273">
        <v>43272</v>
      </c>
      <c r="I250" s="273">
        <v>43784</v>
      </c>
      <c r="J250" s="254">
        <v>1</v>
      </c>
      <c r="K250" s="258">
        <v>4874380.13</v>
      </c>
      <c r="L250" s="294"/>
    </row>
    <row r="251" spans="1:12" s="239" customFormat="1" ht="16.5" customHeight="1" x14ac:dyDescent="0.25">
      <c r="A251" s="15">
        <v>432</v>
      </c>
      <c r="B251" s="14" t="s">
        <v>378</v>
      </c>
      <c r="C251" s="251">
        <v>2018</v>
      </c>
      <c r="D251" s="251"/>
      <c r="E251" s="240" t="s">
        <v>379</v>
      </c>
      <c r="F251" s="334" t="s">
        <v>42</v>
      </c>
      <c r="G251" s="324">
        <v>578571.43000000005</v>
      </c>
      <c r="H251" s="273">
        <v>43435</v>
      </c>
      <c r="I251" s="273">
        <v>44166</v>
      </c>
      <c r="J251" s="254">
        <v>0.56000000000000005</v>
      </c>
      <c r="K251" s="258">
        <v>325812.46000000002</v>
      </c>
      <c r="L251" s="294" t="s">
        <v>855</v>
      </c>
    </row>
    <row r="252" spans="1:12" ht="16.5" customHeight="1" x14ac:dyDescent="0.25">
      <c r="A252" s="5">
        <v>433</v>
      </c>
      <c r="B252" s="14">
        <v>0</v>
      </c>
      <c r="C252" s="251">
        <v>2018</v>
      </c>
      <c r="D252" s="271"/>
      <c r="E252" s="240" t="s">
        <v>380</v>
      </c>
      <c r="F252" s="334" t="s">
        <v>165</v>
      </c>
      <c r="G252" s="324">
        <v>1000000</v>
      </c>
      <c r="H252" s="273"/>
      <c r="I252" s="273"/>
      <c r="K252" s="258">
        <v>0</v>
      </c>
      <c r="L252" s="294"/>
    </row>
    <row r="253" spans="1:12" s="239" customFormat="1" ht="16.5" customHeight="1" x14ac:dyDescent="0.25">
      <c r="A253" s="15">
        <v>434</v>
      </c>
      <c r="B253" s="14" t="s">
        <v>381</v>
      </c>
      <c r="C253" s="251">
        <v>2018</v>
      </c>
      <c r="D253" s="251"/>
      <c r="E253" s="240" t="s">
        <v>382</v>
      </c>
      <c r="F253" s="334" t="s">
        <v>42</v>
      </c>
      <c r="G253" s="324">
        <v>500000</v>
      </c>
      <c r="H253" s="273">
        <v>43781</v>
      </c>
      <c r="I253" s="273">
        <v>44147</v>
      </c>
      <c r="J253" s="254">
        <v>0.22</v>
      </c>
      <c r="K253" s="258">
        <v>110023.07</v>
      </c>
      <c r="L253" s="294" t="s">
        <v>855</v>
      </c>
    </row>
    <row r="254" spans="1:12" s="14" customFormat="1" ht="16.5" customHeight="1" x14ac:dyDescent="0.25">
      <c r="A254" s="15">
        <v>443</v>
      </c>
      <c r="B254" s="14" t="s">
        <v>383</v>
      </c>
      <c r="C254" s="251">
        <v>2018</v>
      </c>
      <c r="D254" s="251"/>
      <c r="E254" s="240" t="s">
        <v>384</v>
      </c>
      <c r="F254" s="272" t="s">
        <v>227</v>
      </c>
      <c r="G254" s="324">
        <v>678571.43</v>
      </c>
      <c r="H254" s="273">
        <v>43104</v>
      </c>
      <c r="I254" s="273">
        <v>43585</v>
      </c>
      <c r="J254" s="254">
        <v>1</v>
      </c>
      <c r="K254" s="258">
        <v>555739.56000000006</v>
      </c>
      <c r="L254" s="294"/>
    </row>
    <row r="255" spans="1:12" s="239" customFormat="1" ht="16.5" customHeight="1" x14ac:dyDescent="0.25">
      <c r="A255" s="15">
        <v>444</v>
      </c>
      <c r="B255" s="14" t="s">
        <v>385</v>
      </c>
      <c r="C255" s="251">
        <v>2018</v>
      </c>
      <c r="D255" s="251"/>
      <c r="E255" s="240" t="s">
        <v>386</v>
      </c>
      <c r="F255" s="272" t="s">
        <v>106</v>
      </c>
      <c r="G255" s="324">
        <v>1000000</v>
      </c>
      <c r="H255" s="273"/>
      <c r="I255" s="273"/>
      <c r="J255" s="254"/>
      <c r="K255" s="258">
        <v>0</v>
      </c>
      <c r="L255" s="294"/>
    </row>
    <row r="256" spans="1:12" s="239" customFormat="1" ht="16.5" customHeight="1" x14ac:dyDescent="0.25">
      <c r="A256" s="15">
        <v>445</v>
      </c>
      <c r="B256" s="14" t="s">
        <v>387</v>
      </c>
      <c r="C256" s="251">
        <v>2018</v>
      </c>
      <c r="D256" s="251"/>
      <c r="E256" s="240" t="s">
        <v>388</v>
      </c>
      <c r="F256" s="272" t="s">
        <v>120</v>
      </c>
      <c r="G256" s="324">
        <v>1678571.43</v>
      </c>
      <c r="H256" s="273"/>
      <c r="I256" s="273"/>
      <c r="J256" s="254"/>
      <c r="K256" s="258">
        <v>0</v>
      </c>
      <c r="L256" s="240"/>
    </row>
    <row r="257" spans="1:12" s="14" customFormat="1" ht="16.5" customHeight="1" x14ac:dyDescent="0.25">
      <c r="A257" s="15">
        <v>446</v>
      </c>
      <c r="B257" s="14" t="s">
        <v>389</v>
      </c>
      <c r="C257" s="251">
        <v>2018</v>
      </c>
      <c r="D257" s="251"/>
      <c r="E257" s="240" t="s">
        <v>390</v>
      </c>
      <c r="F257" s="272" t="s">
        <v>391</v>
      </c>
      <c r="G257" s="324">
        <v>1300000</v>
      </c>
      <c r="H257" s="273">
        <v>43662</v>
      </c>
      <c r="I257" s="273">
        <v>44028</v>
      </c>
      <c r="J257" s="254">
        <v>0.99</v>
      </c>
      <c r="K257" s="258">
        <v>1009687.4</v>
      </c>
      <c r="L257" s="253" t="s">
        <v>810</v>
      </c>
    </row>
    <row r="258" spans="1:12" s="14" customFormat="1" ht="16.5" customHeight="1" x14ac:dyDescent="0.25">
      <c r="A258" s="15">
        <v>448</v>
      </c>
      <c r="B258" s="14" t="s">
        <v>392</v>
      </c>
      <c r="C258" s="251">
        <v>2018</v>
      </c>
      <c r="D258" s="251"/>
      <c r="E258" s="240" t="s">
        <v>393</v>
      </c>
      <c r="F258" s="272" t="s">
        <v>65</v>
      </c>
      <c r="G258" s="324">
        <v>1000000</v>
      </c>
      <c r="H258" s="273">
        <v>43770</v>
      </c>
      <c r="I258" s="273">
        <v>44058</v>
      </c>
      <c r="J258" s="254">
        <v>0.95</v>
      </c>
      <c r="K258" s="258">
        <v>577964.27</v>
      </c>
      <c r="L258" s="240" t="s">
        <v>810</v>
      </c>
    </row>
    <row r="259" spans="1:12" s="14" customFormat="1" ht="16.5" customHeight="1" x14ac:dyDescent="0.25">
      <c r="A259" s="15">
        <v>449</v>
      </c>
      <c r="B259" s="14" t="s">
        <v>394</v>
      </c>
      <c r="C259" s="251">
        <v>2018</v>
      </c>
      <c r="D259" s="251"/>
      <c r="E259" s="240" t="s">
        <v>395</v>
      </c>
      <c r="F259" s="334" t="s">
        <v>396</v>
      </c>
      <c r="G259" s="324">
        <v>600000</v>
      </c>
      <c r="H259" s="273">
        <v>43107</v>
      </c>
      <c r="I259" s="273">
        <v>43465</v>
      </c>
      <c r="J259" s="254">
        <v>1</v>
      </c>
      <c r="K259" s="258">
        <v>546309.57999999996</v>
      </c>
      <c r="L259" s="294"/>
    </row>
    <row r="260" spans="1:12" s="239" customFormat="1" ht="16.5" customHeight="1" x14ac:dyDescent="0.25">
      <c r="A260" s="15">
        <v>450</v>
      </c>
      <c r="B260" s="14" t="s">
        <v>397</v>
      </c>
      <c r="C260" s="251">
        <v>2018</v>
      </c>
      <c r="D260" s="251"/>
      <c r="E260" s="240" t="s">
        <v>398</v>
      </c>
      <c r="F260" s="272" t="s">
        <v>80</v>
      </c>
      <c r="G260" s="324">
        <v>1000000</v>
      </c>
      <c r="H260" s="273"/>
      <c r="I260" s="273"/>
      <c r="J260" s="254"/>
      <c r="K260" s="258">
        <v>0</v>
      </c>
      <c r="L260" s="294"/>
    </row>
    <row r="261" spans="1:12" s="14" customFormat="1" ht="25.5" customHeight="1" x14ac:dyDescent="0.25">
      <c r="A261" s="15">
        <v>451</v>
      </c>
      <c r="B261" s="14" t="s">
        <v>399</v>
      </c>
      <c r="C261" s="251">
        <v>2018</v>
      </c>
      <c r="D261" s="251"/>
      <c r="E261" s="240" t="s">
        <v>400</v>
      </c>
      <c r="F261" s="272" t="s">
        <v>171</v>
      </c>
      <c r="G261" s="324">
        <v>100000</v>
      </c>
      <c r="H261" s="273">
        <v>43107</v>
      </c>
      <c r="I261" s="273">
        <v>43343</v>
      </c>
      <c r="J261" s="254">
        <v>1</v>
      </c>
      <c r="K261" s="258">
        <v>86496.06</v>
      </c>
      <c r="L261" s="294"/>
    </row>
    <row r="262" spans="1:12" s="14" customFormat="1" ht="16.5" customHeight="1" x14ac:dyDescent="0.25">
      <c r="A262" s="15">
        <v>452</v>
      </c>
      <c r="B262" s="14" t="s">
        <v>401</v>
      </c>
      <c r="C262" s="251">
        <v>2018</v>
      </c>
      <c r="D262" s="251"/>
      <c r="E262" s="240" t="s">
        <v>402</v>
      </c>
      <c r="F262" s="272" t="s">
        <v>178</v>
      </c>
      <c r="G262" s="324">
        <v>1078571.43</v>
      </c>
      <c r="H262" s="273">
        <v>43473</v>
      </c>
      <c r="I262" s="273">
        <v>43936</v>
      </c>
      <c r="J262" s="254">
        <v>1</v>
      </c>
      <c r="K262" s="258">
        <v>890906.5</v>
      </c>
      <c r="L262" s="253" t="s">
        <v>810</v>
      </c>
    </row>
    <row r="263" spans="1:12" s="14" customFormat="1" ht="16.5" customHeight="1" x14ac:dyDescent="0.25">
      <c r="A263" s="15">
        <v>453</v>
      </c>
      <c r="B263" s="14" t="s">
        <v>403</v>
      </c>
      <c r="C263" s="251">
        <v>2018</v>
      </c>
      <c r="D263" s="251"/>
      <c r="E263" s="240" t="s">
        <v>404</v>
      </c>
      <c r="F263" s="272" t="s">
        <v>90</v>
      </c>
      <c r="G263" s="324">
        <v>600000</v>
      </c>
      <c r="H263" s="273"/>
      <c r="I263" s="273"/>
      <c r="J263" s="254"/>
      <c r="K263" s="258">
        <v>0</v>
      </c>
      <c r="L263" s="294"/>
    </row>
    <row r="264" spans="1:12" s="14" customFormat="1" ht="16.5" customHeight="1" x14ac:dyDescent="0.25">
      <c r="A264" s="15">
        <v>454</v>
      </c>
      <c r="B264" s="14" t="s">
        <v>405</v>
      </c>
      <c r="C264" s="251">
        <v>2018</v>
      </c>
      <c r="D264" s="251"/>
      <c r="E264" s="240" t="s">
        <v>406</v>
      </c>
      <c r="F264" s="272" t="s">
        <v>90</v>
      </c>
      <c r="G264" s="324">
        <v>578571.43000000005</v>
      </c>
      <c r="H264" s="273"/>
      <c r="I264" s="273"/>
      <c r="J264" s="254"/>
      <c r="K264" s="258">
        <v>0</v>
      </c>
      <c r="L264" s="240"/>
    </row>
    <row r="265" spans="1:12" s="14" customFormat="1" ht="41.25" customHeight="1" x14ac:dyDescent="0.25">
      <c r="A265" s="15">
        <v>455</v>
      </c>
      <c r="B265" s="14" t="s">
        <v>407</v>
      </c>
      <c r="C265" s="251">
        <v>2018</v>
      </c>
      <c r="D265" s="251"/>
      <c r="E265" s="240" t="s">
        <v>408</v>
      </c>
      <c r="F265" s="272" t="s">
        <v>47</v>
      </c>
      <c r="G265" s="324">
        <v>3957142.86</v>
      </c>
      <c r="H265" s="273">
        <v>43647</v>
      </c>
      <c r="I265" s="273">
        <v>44196</v>
      </c>
      <c r="J265" s="254">
        <v>0.51</v>
      </c>
      <c r="K265" s="258">
        <v>3525636.53</v>
      </c>
      <c r="L265" s="49" t="s">
        <v>851</v>
      </c>
    </row>
    <row r="266" spans="1:12" s="14" customFormat="1" ht="16.5" customHeight="1" x14ac:dyDescent="0.25">
      <c r="A266" s="15">
        <v>457</v>
      </c>
      <c r="B266" s="14" t="s">
        <v>409</v>
      </c>
      <c r="C266" s="251">
        <v>2018</v>
      </c>
      <c r="D266" s="251"/>
      <c r="E266" s="240" t="s">
        <v>410</v>
      </c>
      <c r="F266" s="272" t="s">
        <v>114</v>
      </c>
      <c r="G266" s="324">
        <v>2078571.43</v>
      </c>
      <c r="H266" s="273"/>
      <c r="I266" s="273"/>
      <c r="J266" s="254"/>
      <c r="K266" s="258">
        <v>0</v>
      </c>
      <c r="L266" s="240"/>
    </row>
    <row r="267" spans="1:12" s="14" customFormat="1" ht="16.5" customHeight="1" x14ac:dyDescent="0.25">
      <c r="A267" s="15">
        <v>460</v>
      </c>
      <c r="B267" s="14" t="s">
        <v>411</v>
      </c>
      <c r="C267" s="251">
        <v>2018</v>
      </c>
      <c r="D267" s="251"/>
      <c r="E267" s="240" t="s">
        <v>412</v>
      </c>
      <c r="F267" s="272" t="s">
        <v>168</v>
      </c>
      <c r="G267" s="324">
        <v>600000</v>
      </c>
      <c r="H267" s="273">
        <v>43609</v>
      </c>
      <c r="I267" s="273">
        <v>43905</v>
      </c>
      <c r="J267" s="254">
        <v>1</v>
      </c>
      <c r="K267" s="258">
        <v>593724.12</v>
      </c>
      <c r="L267" s="240"/>
    </row>
    <row r="268" spans="1:12" s="14" customFormat="1" ht="16.5" customHeight="1" x14ac:dyDescent="0.25">
      <c r="A268" s="15"/>
      <c r="C268" s="267">
        <v>2019</v>
      </c>
      <c r="D268" s="268"/>
      <c r="E268" s="240" t="s">
        <v>702</v>
      </c>
      <c r="F268" s="253" t="s">
        <v>188</v>
      </c>
      <c r="G268" s="324">
        <v>839285.7</v>
      </c>
      <c r="H268" s="257">
        <v>43936</v>
      </c>
      <c r="I268" s="257">
        <v>44058</v>
      </c>
      <c r="J268" s="254">
        <v>0.65</v>
      </c>
      <c r="K268" s="255">
        <v>93639.58</v>
      </c>
      <c r="L268" s="240" t="s">
        <v>810</v>
      </c>
    </row>
    <row r="269" spans="1:12" s="14" customFormat="1" ht="16.5" customHeight="1" x14ac:dyDescent="0.25">
      <c r="A269" s="15"/>
      <c r="C269" s="267">
        <v>2019</v>
      </c>
      <c r="D269" s="268"/>
      <c r="E269" s="240" t="s">
        <v>703</v>
      </c>
      <c r="F269" s="253" t="s">
        <v>188</v>
      </c>
      <c r="G269" s="324">
        <v>839285.73</v>
      </c>
      <c r="H269" s="257">
        <v>43936</v>
      </c>
      <c r="I269" s="257"/>
      <c r="J269" s="254">
        <v>0.9</v>
      </c>
      <c r="K269" s="255">
        <v>0</v>
      </c>
      <c r="L269" s="240" t="s">
        <v>810</v>
      </c>
    </row>
    <row r="270" spans="1:12" s="14" customFormat="1" ht="16.5" customHeight="1" x14ac:dyDescent="0.25">
      <c r="A270" s="15"/>
      <c r="C270" s="267">
        <v>2019</v>
      </c>
      <c r="D270" s="321"/>
      <c r="E270" s="240" t="s">
        <v>16</v>
      </c>
      <c r="F270" s="253" t="s">
        <v>17</v>
      </c>
      <c r="G270" s="324">
        <v>5000000</v>
      </c>
      <c r="H270" s="257"/>
      <c r="I270" s="257"/>
      <c r="J270" s="254"/>
      <c r="K270" s="255">
        <v>0</v>
      </c>
      <c r="L270" s="240"/>
    </row>
    <row r="271" spans="1:12" s="14" customFormat="1" ht="25.5" x14ac:dyDescent="0.25">
      <c r="A271" s="15"/>
      <c r="C271" s="267">
        <v>2019</v>
      </c>
      <c r="D271" s="321"/>
      <c r="E271" s="240" t="s">
        <v>18</v>
      </c>
      <c r="F271" s="253" t="s">
        <v>19</v>
      </c>
      <c r="G271" s="324">
        <v>11000000</v>
      </c>
      <c r="H271" s="257"/>
      <c r="I271" s="257"/>
      <c r="J271" s="254"/>
      <c r="K271" s="255">
        <v>0</v>
      </c>
      <c r="L271" s="253"/>
    </row>
    <row r="272" spans="1:12" s="14" customFormat="1" ht="16.5" customHeight="1" x14ac:dyDescent="0.25">
      <c r="A272" s="15"/>
      <c r="C272" s="267">
        <v>2019</v>
      </c>
      <c r="D272" s="321"/>
      <c r="E272" s="240" t="s">
        <v>21</v>
      </c>
      <c r="F272" s="253" t="s">
        <v>22</v>
      </c>
      <c r="G272" s="324">
        <v>400000</v>
      </c>
      <c r="H272" s="257">
        <v>43662</v>
      </c>
      <c r="I272" s="257">
        <v>43738</v>
      </c>
      <c r="J272" s="254">
        <v>1</v>
      </c>
      <c r="K272" s="255">
        <v>281516.27</v>
      </c>
      <c r="L272" s="294"/>
    </row>
    <row r="273" spans="1:12" s="14" customFormat="1" ht="16.5" customHeight="1" x14ac:dyDescent="0.25">
      <c r="A273" s="15"/>
      <c r="C273" s="267">
        <v>2019</v>
      </c>
      <c r="D273" s="321"/>
      <c r="E273" s="240" t="s">
        <v>23</v>
      </c>
      <c r="F273" s="253" t="s">
        <v>24</v>
      </c>
      <c r="G273" s="324">
        <v>600000</v>
      </c>
      <c r="H273" s="257"/>
      <c r="I273" s="257"/>
      <c r="J273" s="254"/>
      <c r="K273" s="255">
        <v>0</v>
      </c>
      <c r="L273" s="294"/>
    </row>
    <row r="274" spans="1:12" s="14" customFormat="1" ht="16.5" customHeight="1" x14ac:dyDescent="0.25">
      <c r="A274" s="15"/>
      <c r="C274" s="267">
        <v>2019</v>
      </c>
      <c r="D274" s="321"/>
      <c r="E274" s="240" t="s">
        <v>26</v>
      </c>
      <c r="F274" s="240" t="s">
        <v>27</v>
      </c>
      <c r="G274" s="324">
        <v>500000</v>
      </c>
      <c r="H274" s="257">
        <v>43601</v>
      </c>
      <c r="I274" s="257">
        <v>43921</v>
      </c>
      <c r="J274" s="254">
        <v>0.9</v>
      </c>
      <c r="K274" s="255">
        <v>253896.03</v>
      </c>
      <c r="L274" s="240" t="s">
        <v>810</v>
      </c>
    </row>
    <row r="275" spans="1:12" s="14" customFormat="1" ht="16.5" customHeight="1" x14ac:dyDescent="0.25">
      <c r="A275" s="15"/>
      <c r="C275" s="267">
        <v>2019</v>
      </c>
      <c r="D275" s="321"/>
      <c r="E275" s="240" t="s">
        <v>29</v>
      </c>
      <c r="F275" s="240" t="s">
        <v>27</v>
      </c>
      <c r="G275" s="324">
        <v>500000</v>
      </c>
      <c r="H275" s="257">
        <v>43471</v>
      </c>
      <c r="I275" s="257">
        <v>43921</v>
      </c>
      <c r="J275" s="254">
        <v>0.9</v>
      </c>
      <c r="K275" s="255">
        <v>262890.06</v>
      </c>
      <c r="L275" s="240" t="s">
        <v>810</v>
      </c>
    </row>
    <row r="276" spans="1:12" s="14" customFormat="1" ht="16.5" customHeight="1" x14ac:dyDescent="0.25">
      <c r="A276" s="15"/>
      <c r="C276" s="267">
        <v>2019</v>
      </c>
      <c r="D276" s="321"/>
      <c r="E276" s="240" t="s">
        <v>31</v>
      </c>
      <c r="F276" s="240" t="s">
        <v>27</v>
      </c>
      <c r="G276" s="324">
        <v>678571.43</v>
      </c>
      <c r="H276" s="257">
        <v>43471</v>
      </c>
      <c r="I276" s="257">
        <v>43921</v>
      </c>
      <c r="J276" s="254">
        <v>0.9</v>
      </c>
      <c r="K276" s="255">
        <v>256697.91</v>
      </c>
      <c r="L276" s="240" t="s">
        <v>810</v>
      </c>
    </row>
    <row r="277" spans="1:12" s="14" customFormat="1" ht="16.5" customHeight="1" x14ac:dyDescent="0.25">
      <c r="A277" s="15"/>
      <c r="C277" s="267">
        <v>2019</v>
      </c>
      <c r="D277" s="321"/>
      <c r="E277" s="240" t="s">
        <v>33</v>
      </c>
      <c r="F277" s="240" t="s">
        <v>34</v>
      </c>
      <c r="G277" s="324">
        <v>278571.43</v>
      </c>
      <c r="H277" s="257">
        <v>43473</v>
      </c>
      <c r="I277" s="257">
        <v>43921</v>
      </c>
      <c r="J277" s="254">
        <v>1</v>
      </c>
      <c r="K277" s="255">
        <v>207991.3</v>
      </c>
      <c r="L277" s="294"/>
    </row>
    <row r="278" spans="1:12" s="14" customFormat="1" ht="16.5" customHeight="1" x14ac:dyDescent="0.25">
      <c r="A278" s="15"/>
      <c r="C278" s="267">
        <v>2019</v>
      </c>
      <c r="D278" s="321"/>
      <c r="E278" s="240" t="s">
        <v>36</v>
      </c>
      <c r="F278" s="240" t="s">
        <v>24</v>
      </c>
      <c r="G278" s="324">
        <v>578571.43000000005</v>
      </c>
      <c r="H278" s="257">
        <v>43471</v>
      </c>
      <c r="I278" s="257">
        <v>43921</v>
      </c>
      <c r="J278" s="254">
        <v>0.9</v>
      </c>
      <c r="K278" s="255">
        <v>244174.25</v>
      </c>
      <c r="L278" s="240" t="s">
        <v>810</v>
      </c>
    </row>
    <row r="279" spans="1:12" s="14" customFormat="1" ht="16.5" customHeight="1" x14ac:dyDescent="0.25">
      <c r="A279" s="15"/>
      <c r="C279" s="267">
        <v>2019</v>
      </c>
      <c r="D279" s="267"/>
      <c r="E279" s="240" t="s">
        <v>38</v>
      </c>
      <c r="F279" s="240" t="s">
        <v>39</v>
      </c>
      <c r="G279" s="324">
        <v>360000</v>
      </c>
      <c r="H279" s="257">
        <v>43632</v>
      </c>
      <c r="I279" s="257">
        <v>43708</v>
      </c>
      <c r="J279" s="254">
        <v>1</v>
      </c>
      <c r="K279" s="255">
        <v>274686.95</v>
      </c>
      <c r="L279" s="294"/>
    </row>
    <row r="280" spans="1:12" s="14" customFormat="1" ht="16.5" customHeight="1" x14ac:dyDescent="0.25">
      <c r="A280" s="15"/>
      <c r="C280" s="267">
        <v>2019</v>
      </c>
      <c r="D280" s="321"/>
      <c r="E280" s="240" t="s">
        <v>41</v>
      </c>
      <c r="F280" s="253" t="s">
        <v>42</v>
      </c>
      <c r="G280" s="324">
        <v>1678571.43</v>
      </c>
      <c r="H280" s="257">
        <v>43646</v>
      </c>
      <c r="I280" s="257">
        <v>43951</v>
      </c>
      <c r="J280" s="254">
        <v>0.62</v>
      </c>
      <c r="K280" s="255">
        <v>1229360.71</v>
      </c>
      <c r="L280" s="240" t="s">
        <v>810</v>
      </c>
    </row>
    <row r="281" spans="1:12" s="239" customFormat="1" ht="16.5" customHeight="1" x14ac:dyDescent="0.25">
      <c r="A281" s="15"/>
      <c r="B281" s="14"/>
      <c r="C281" s="267">
        <v>2019</v>
      </c>
      <c r="D281" s="321"/>
      <c r="E281" s="240" t="s">
        <v>716</v>
      </c>
      <c r="F281" s="253" t="s">
        <v>44</v>
      </c>
      <c r="G281" s="324">
        <v>1678571.43</v>
      </c>
      <c r="H281" s="257">
        <v>43646</v>
      </c>
      <c r="I281" s="257">
        <v>44012</v>
      </c>
      <c r="J281" s="254">
        <v>0.35</v>
      </c>
      <c r="K281" s="255">
        <v>1233696.6299999999</v>
      </c>
      <c r="L281" s="240" t="s">
        <v>810</v>
      </c>
    </row>
    <row r="282" spans="1:12" s="14" customFormat="1" ht="16.5" customHeight="1" x14ac:dyDescent="0.25">
      <c r="A282" s="15"/>
      <c r="C282" s="267">
        <v>2019</v>
      </c>
      <c r="D282" s="321"/>
      <c r="E282" s="240" t="s">
        <v>45</v>
      </c>
      <c r="F282" s="240" t="s">
        <v>24</v>
      </c>
      <c r="G282" s="324">
        <v>1000000</v>
      </c>
      <c r="H282" s="257">
        <v>43738</v>
      </c>
      <c r="I282" s="257">
        <v>44043</v>
      </c>
      <c r="J282" s="254">
        <v>0.79</v>
      </c>
      <c r="K282" s="255">
        <v>211083.33</v>
      </c>
      <c r="L282" s="240" t="s">
        <v>810</v>
      </c>
    </row>
    <row r="283" spans="1:12" s="2" customFormat="1" ht="16.5" customHeight="1" x14ac:dyDescent="0.2">
      <c r="A283" s="1"/>
      <c r="B283" s="23"/>
      <c r="C283" s="241"/>
      <c r="D283" s="270"/>
      <c r="E283" s="287" t="s">
        <v>807</v>
      </c>
      <c r="F283" s="289"/>
      <c r="G283" s="351">
        <f>SUM(G83:G282)</f>
        <v>138047936.98000008</v>
      </c>
      <c r="H283" s="256"/>
      <c r="I283" s="256"/>
      <c r="J283" s="244"/>
      <c r="K283" s="351">
        <f>SUM(K83:K282)</f>
        <v>68488901.37999998</v>
      </c>
      <c r="L283" s="287"/>
    </row>
    <row r="284" spans="1:12" s="3" customFormat="1" ht="16.5" customHeight="1" x14ac:dyDescent="0.2">
      <c r="A284" s="5"/>
      <c r="B284" s="14"/>
      <c r="C284" s="251"/>
      <c r="D284" s="252"/>
      <c r="E284" s="259"/>
      <c r="F284" s="253"/>
      <c r="G284" s="269"/>
      <c r="H284" s="257"/>
      <c r="I284" s="257"/>
      <c r="J284" s="254"/>
      <c r="K284" s="254"/>
      <c r="L284" s="240"/>
    </row>
    <row r="285" spans="1:12" s="3" customFormat="1" ht="16.5" customHeight="1" x14ac:dyDescent="0.2">
      <c r="A285" s="5"/>
      <c r="B285" s="14"/>
      <c r="C285" s="251"/>
      <c r="D285" s="268" t="s">
        <v>49</v>
      </c>
      <c r="E285" s="365" t="s">
        <v>49</v>
      </c>
      <c r="F285" s="365"/>
      <c r="G285" s="269"/>
      <c r="H285" s="257"/>
      <c r="I285" s="257"/>
      <c r="J285" s="254"/>
      <c r="K285" s="254"/>
      <c r="L285" s="240"/>
    </row>
    <row r="286" spans="1:12" s="239" customFormat="1" ht="16.5" customHeight="1" x14ac:dyDescent="0.25">
      <c r="A286" s="15">
        <v>64</v>
      </c>
      <c r="B286" s="14" t="s">
        <v>413</v>
      </c>
      <c r="C286" s="251">
        <v>2011</v>
      </c>
      <c r="E286" s="49" t="s">
        <v>414</v>
      </c>
      <c r="F286" s="240" t="s">
        <v>224</v>
      </c>
      <c r="G286" s="258">
        <v>700000</v>
      </c>
      <c r="H286" s="257">
        <v>40725</v>
      </c>
      <c r="I286" s="257">
        <v>44196</v>
      </c>
      <c r="J286" s="254">
        <v>0.37</v>
      </c>
      <c r="K286" s="255">
        <v>546410.34</v>
      </c>
      <c r="L286" s="240" t="s">
        <v>698</v>
      </c>
    </row>
    <row r="287" spans="1:12" s="14" customFormat="1" ht="16.5" customHeight="1" x14ac:dyDescent="0.25">
      <c r="A287" s="15">
        <v>65</v>
      </c>
      <c r="B287" s="306" t="s">
        <v>415</v>
      </c>
      <c r="C287" s="251">
        <v>2012</v>
      </c>
      <c r="D287" s="239"/>
      <c r="E287" s="240" t="s">
        <v>416</v>
      </c>
      <c r="F287" s="240" t="s">
        <v>90</v>
      </c>
      <c r="G287" s="258">
        <v>10000000</v>
      </c>
      <c r="H287" s="257">
        <v>42629</v>
      </c>
      <c r="I287" s="257">
        <v>43190</v>
      </c>
      <c r="J287" s="254">
        <v>1</v>
      </c>
      <c r="K287" s="255">
        <v>7818835.46</v>
      </c>
      <c r="L287" s="294"/>
    </row>
    <row r="288" spans="1:12" s="3" customFormat="1" ht="16.5" customHeight="1" x14ac:dyDescent="0.2">
      <c r="A288" s="5">
        <v>72</v>
      </c>
      <c r="B288" s="33">
        <v>0</v>
      </c>
      <c r="C288" s="251">
        <v>2013</v>
      </c>
      <c r="D288" s="252"/>
      <c r="E288" s="49" t="s">
        <v>417</v>
      </c>
      <c r="F288" s="240" t="s">
        <v>114</v>
      </c>
      <c r="G288" s="310">
        <v>150000</v>
      </c>
      <c r="H288" s="311"/>
      <c r="I288" s="311"/>
      <c r="J288" s="254"/>
      <c r="K288" s="255">
        <v>0</v>
      </c>
      <c r="L288" s="294"/>
    </row>
    <row r="289" spans="1:12" s="3" customFormat="1" ht="16.5" customHeight="1" x14ac:dyDescent="0.2">
      <c r="A289" s="5">
        <v>73</v>
      </c>
      <c r="B289" s="306" t="s">
        <v>418</v>
      </c>
      <c r="C289" s="251">
        <v>2014</v>
      </c>
      <c r="D289" s="252"/>
      <c r="E289" s="261" t="s">
        <v>419</v>
      </c>
      <c r="F289" s="319" t="s">
        <v>22</v>
      </c>
      <c r="G289" s="310">
        <v>1000000</v>
      </c>
      <c r="H289" s="311">
        <v>41867</v>
      </c>
      <c r="I289" s="311">
        <v>41942</v>
      </c>
      <c r="J289" s="254">
        <v>1</v>
      </c>
      <c r="K289" s="255">
        <v>936750.81</v>
      </c>
      <c r="L289" s="240"/>
    </row>
    <row r="290" spans="1:12" ht="16.5" customHeight="1" x14ac:dyDescent="0.25">
      <c r="A290" s="5">
        <v>76</v>
      </c>
      <c r="B290" s="32" t="s">
        <v>423</v>
      </c>
      <c r="C290" s="251">
        <v>2014</v>
      </c>
      <c r="E290" s="261" t="s">
        <v>424</v>
      </c>
      <c r="F290" s="319" t="s">
        <v>425</v>
      </c>
      <c r="G290" s="310">
        <v>10000000</v>
      </c>
      <c r="H290" s="311">
        <v>41801</v>
      </c>
      <c r="I290" s="311">
        <v>44196</v>
      </c>
      <c r="J290" s="254">
        <v>0.22</v>
      </c>
      <c r="K290" s="255">
        <f>10000000-7757237</f>
        <v>2242763</v>
      </c>
      <c r="L290" s="240" t="s">
        <v>811</v>
      </c>
    </row>
    <row r="291" spans="1:12" s="239" customFormat="1" ht="16.5" customHeight="1" x14ac:dyDescent="0.25">
      <c r="A291" s="15">
        <v>78</v>
      </c>
      <c r="B291" s="14" t="s">
        <v>426</v>
      </c>
      <c r="C291" s="251">
        <v>2014</v>
      </c>
      <c r="E291" s="319" t="s">
        <v>427</v>
      </c>
      <c r="F291" s="266" t="s">
        <v>146</v>
      </c>
      <c r="G291" s="336">
        <v>500000</v>
      </c>
      <c r="H291" s="311">
        <v>42445</v>
      </c>
      <c r="I291" s="311">
        <v>43922</v>
      </c>
      <c r="J291" s="254">
        <v>0.98</v>
      </c>
      <c r="K291" s="255">
        <v>392409.06</v>
      </c>
      <c r="L291" s="294" t="s">
        <v>810</v>
      </c>
    </row>
    <row r="292" spans="1:12" s="3" customFormat="1" ht="16.5" customHeight="1" x14ac:dyDescent="0.2">
      <c r="A292" s="5">
        <v>80</v>
      </c>
      <c r="B292" s="306" t="s">
        <v>428</v>
      </c>
      <c r="C292" s="251">
        <v>2014</v>
      </c>
      <c r="D292" s="252"/>
      <c r="E292" s="261" t="s">
        <v>429</v>
      </c>
      <c r="F292" s="319"/>
      <c r="G292" s="310">
        <f>12800+200000</f>
        <v>212800</v>
      </c>
      <c r="H292" s="311">
        <v>42156</v>
      </c>
      <c r="I292" s="311">
        <v>42551</v>
      </c>
      <c r="J292" s="254">
        <v>1</v>
      </c>
      <c r="K292" s="255">
        <v>182582.35</v>
      </c>
      <c r="L292" s="240"/>
    </row>
    <row r="293" spans="1:12" s="3" customFormat="1" ht="16.5" customHeight="1" x14ac:dyDescent="0.2">
      <c r="A293" s="5">
        <v>74</v>
      </c>
      <c r="B293" s="306" t="s">
        <v>420</v>
      </c>
      <c r="C293" s="251">
        <v>2015</v>
      </c>
      <c r="D293" s="252"/>
      <c r="E293" s="261" t="s">
        <v>421</v>
      </c>
      <c r="F293" s="319" t="s">
        <v>93</v>
      </c>
      <c r="G293" s="310">
        <f>8000000+483700</f>
        <v>8483700</v>
      </c>
      <c r="H293" s="311">
        <v>42191</v>
      </c>
      <c r="I293" s="311" t="s">
        <v>422</v>
      </c>
      <c r="J293" s="254">
        <v>1</v>
      </c>
      <c r="K293" s="255">
        <v>7893686.9800000004</v>
      </c>
      <c r="L293" s="294"/>
    </row>
    <row r="294" spans="1:12" s="3" customFormat="1" ht="16.5" customHeight="1" x14ac:dyDescent="0.2">
      <c r="A294" s="5">
        <v>86</v>
      </c>
      <c r="B294" s="32" t="s">
        <v>315</v>
      </c>
      <c r="C294" s="251">
        <v>2015</v>
      </c>
      <c r="D294" s="252"/>
      <c r="E294" s="261" t="s">
        <v>430</v>
      </c>
      <c r="F294" s="266"/>
      <c r="G294" s="336">
        <v>3476406.99</v>
      </c>
      <c r="H294" s="311"/>
      <c r="I294" s="311"/>
      <c r="J294" s="254"/>
      <c r="K294" s="336">
        <v>0</v>
      </c>
      <c r="L294" s="240"/>
    </row>
    <row r="295" spans="1:12" s="3" customFormat="1" ht="16.5" customHeight="1" x14ac:dyDescent="0.2">
      <c r="A295" s="5">
        <v>88</v>
      </c>
      <c r="B295" s="306" t="s">
        <v>431</v>
      </c>
      <c r="C295" s="251">
        <v>2015</v>
      </c>
      <c r="D295" s="252"/>
      <c r="E295" s="49" t="s">
        <v>432</v>
      </c>
      <c r="F295" s="240" t="s">
        <v>22</v>
      </c>
      <c r="G295" s="337">
        <v>500000</v>
      </c>
      <c r="H295" s="313">
        <v>42156</v>
      </c>
      <c r="I295" s="273">
        <v>42185</v>
      </c>
      <c r="J295" s="254">
        <v>1</v>
      </c>
      <c r="K295" s="255">
        <v>457677.34</v>
      </c>
      <c r="L295" s="240"/>
    </row>
    <row r="296" spans="1:12" s="16" customFormat="1" ht="16.5" customHeight="1" x14ac:dyDescent="0.25">
      <c r="A296" s="15">
        <v>89</v>
      </c>
      <c r="B296" s="306" t="s">
        <v>433</v>
      </c>
      <c r="C296" s="251">
        <v>2015</v>
      </c>
      <c r="D296" s="239"/>
      <c r="E296" s="316" t="s">
        <v>434</v>
      </c>
      <c r="F296" s="240" t="s">
        <v>22</v>
      </c>
      <c r="G296" s="338">
        <v>3000000</v>
      </c>
      <c r="H296" s="339">
        <v>42445</v>
      </c>
      <c r="I296" s="340">
        <v>43281</v>
      </c>
      <c r="J296" s="51">
        <v>1</v>
      </c>
      <c r="K296" s="309">
        <v>1148517.8799999999</v>
      </c>
      <c r="L296" s="294"/>
    </row>
    <row r="297" spans="1:12" s="3" customFormat="1" ht="16.5" customHeight="1" x14ac:dyDescent="0.2">
      <c r="A297" s="5">
        <v>91</v>
      </c>
      <c r="B297" s="306" t="s">
        <v>435</v>
      </c>
      <c r="C297" s="251">
        <v>2015</v>
      </c>
      <c r="D297" s="252"/>
      <c r="E297" s="316" t="s">
        <v>436</v>
      </c>
      <c r="F297" s="240" t="s">
        <v>22</v>
      </c>
      <c r="G297" s="310">
        <f>53659.56+2000000</f>
        <v>2053659.56</v>
      </c>
      <c r="H297" s="313">
        <v>42095</v>
      </c>
      <c r="I297" s="273">
        <v>42444</v>
      </c>
      <c r="J297" s="254">
        <v>1</v>
      </c>
      <c r="K297" s="255">
        <v>1967337.73</v>
      </c>
      <c r="L297" s="240"/>
    </row>
    <row r="298" spans="1:12" s="14" customFormat="1" ht="16.5" customHeight="1" x14ac:dyDescent="0.25">
      <c r="A298" s="15">
        <v>92</v>
      </c>
      <c r="B298" s="306" t="s">
        <v>437</v>
      </c>
      <c r="C298" s="251">
        <v>2015</v>
      </c>
      <c r="D298" s="239"/>
      <c r="E298" s="261" t="s">
        <v>438</v>
      </c>
      <c r="F298" s="240" t="s">
        <v>439</v>
      </c>
      <c r="G298" s="310">
        <v>500000</v>
      </c>
      <c r="H298" s="313">
        <v>42445</v>
      </c>
      <c r="I298" s="273">
        <v>43876</v>
      </c>
      <c r="J298" s="254">
        <v>1</v>
      </c>
      <c r="K298" s="255">
        <v>495302.41</v>
      </c>
      <c r="L298" s="294"/>
    </row>
    <row r="299" spans="1:12" s="3" customFormat="1" ht="16.5" customHeight="1" x14ac:dyDescent="0.2">
      <c r="A299" s="5">
        <v>93</v>
      </c>
      <c r="B299" s="306" t="s">
        <v>440</v>
      </c>
      <c r="C299" s="251">
        <v>2015</v>
      </c>
      <c r="D299" s="252"/>
      <c r="E299" s="261" t="s">
        <v>441</v>
      </c>
      <c r="F299" s="240" t="s">
        <v>442</v>
      </c>
      <c r="G299" s="310">
        <v>100000</v>
      </c>
      <c r="H299" s="313">
        <v>42278</v>
      </c>
      <c r="I299" s="273">
        <v>42444</v>
      </c>
      <c r="J299" s="254">
        <v>1</v>
      </c>
      <c r="K299" s="255">
        <v>56654.12</v>
      </c>
      <c r="L299" s="294"/>
    </row>
    <row r="300" spans="1:12" s="3" customFormat="1" ht="16.5" customHeight="1" x14ac:dyDescent="0.2">
      <c r="A300" s="5">
        <v>94</v>
      </c>
      <c r="B300" s="306" t="s">
        <v>443</v>
      </c>
      <c r="C300" s="251">
        <v>2015</v>
      </c>
      <c r="D300" s="252"/>
      <c r="E300" s="261" t="s">
        <v>444</v>
      </c>
      <c r="F300" s="240" t="s">
        <v>22</v>
      </c>
      <c r="G300" s="310">
        <f>2000000+14400</f>
        <v>2014400</v>
      </c>
      <c r="H300" s="313">
        <v>42263</v>
      </c>
      <c r="I300" s="273">
        <v>42825</v>
      </c>
      <c r="J300" s="254">
        <v>1</v>
      </c>
      <c r="K300" s="255">
        <v>2082334.61</v>
      </c>
      <c r="L300" s="240"/>
    </row>
    <row r="301" spans="1:12" s="3" customFormat="1" ht="16.5" customHeight="1" x14ac:dyDescent="0.2">
      <c r="A301" s="5"/>
      <c r="B301" s="306"/>
      <c r="C301" s="251">
        <v>2015</v>
      </c>
      <c r="D301" s="252"/>
      <c r="E301" s="261" t="s">
        <v>839</v>
      </c>
      <c r="F301" s="240" t="s">
        <v>22</v>
      </c>
      <c r="G301" s="310">
        <v>104400</v>
      </c>
      <c r="H301" s="313"/>
      <c r="I301" s="273"/>
      <c r="J301" s="254"/>
      <c r="K301" s="255">
        <v>0</v>
      </c>
      <c r="L301" s="240"/>
    </row>
    <row r="302" spans="1:12" s="3" customFormat="1" ht="16.5" customHeight="1" x14ac:dyDescent="0.2">
      <c r="A302" s="5"/>
      <c r="B302" s="306"/>
      <c r="C302" s="251">
        <v>2015</v>
      </c>
      <c r="D302" s="252"/>
      <c r="E302" s="261" t="s">
        <v>840</v>
      </c>
      <c r="F302" s="240" t="s">
        <v>22</v>
      </c>
      <c r="G302" s="310">
        <v>42000</v>
      </c>
      <c r="H302" s="313"/>
      <c r="I302" s="273"/>
      <c r="J302" s="254"/>
      <c r="K302" s="255">
        <v>0</v>
      </c>
      <c r="L302" s="49"/>
    </row>
    <row r="303" spans="1:12" s="3" customFormat="1" ht="16.5" customHeight="1" x14ac:dyDescent="0.2">
      <c r="A303" s="5">
        <v>122</v>
      </c>
      <c r="B303" s="306" t="s">
        <v>445</v>
      </c>
      <c r="C303" s="267">
        <v>2016</v>
      </c>
      <c r="D303" s="321"/>
      <c r="E303" s="261" t="s">
        <v>446</v>
      </c>
      <c r="F303" s="266" t="s">
        <v>391</v>
      </c>
      <c r="G303" s="310">
        <v>400000</v>
      </c>
      <c r="H303" s="311">
        <v>42887</v>
      </c>
      <c r="I303" s="311">
        <v>43281</v>
      </c>
      <c r="J303" s="254">
        <v>1</v>
      </c>
      <c r="K303" s="255">
        <v>348687.17</v>
      </c>
      <c r="L303" s="240"/>
    </row>
    <row r="304" spans="1:12" s="3" customFormat="1" ht="16.5" customHeight="1" x14ac:dyDescent="0.2">
      <c r="A304" s="5">
        <v>141</v>
      </c>
      <c r="B304" s="32" t="s">
        <v>447</v>
      </c>
      <c r="C304" s="267">
        <v>2016</v>
      </c>
      <c r="D304" s="321"/>
      <c r="E304" s="261" t="s">
        <v>800</v>
      </c>
      <c r="F304" s="266" t="s">
        <v>178</v>
      </c>
      <c r="G304" s="310">
        <v>150000</v>
      </c>
      <c r="H304" s="311">
        <v>43085</v>
      </c>
      <c r="I304" s="311">
        <v>43251</v>
      </c>
      <c r="J304" s="254">
        <v>1</v>
      </c>
      <c r="K304" s="255">
        <f>132640.67+4570</f>
        <v>137210.67000000001</v>
      </c>
      <c r="L304" s="240"/>
    </row>
    <row r="305" spans="1:12" s="3" customFormat="1" ht="16.5" customHeight="1" x14ac:dyDescent="0.2">
      <c r="A305" s="5">
        <v>142</v>
      </c>
      <c r="B305" s="32">
        <v>0</v>
      </c>
      <c r="C305" s="267">
        <v>2016</v>
      </c>
      <c r="D305" s="321"/>
      <c r="E305" s="261" t="s">
        <v>804</v>
      </c>
      <c r="F305" s="266"/>
      <c r="G305" s="310">
        <v>900000</v>
      </c>
      <c r="H305" s="311"/>
      <c r="I305" s="311"/>
      <c r="J305" s="254"/>
      <c r="K305" s="255">
        <v>0</v>
      </c>
      <c r="L305" s="240"/>
    </row>
    <row r="306" spans="1:12" s="14" customFormat="1" ht="16.5" customHeight="1" x14ac:dyDescent="0.25">
      <c r="A306" s="15">
        <v>144</v>
      </c>
      <c r="B306" s="32" t="s">
        <v>448</v>
      </c>
      <c r="C306" s="267">
        <v>2016</v>
      </c>
      <c r="D306" s="267"/>
      <c r="E306" s="261" t="s">
        <v>803</v>
      </c>
      <c r="F306" s="266" t="s">
        <v>52</v>
      </c>
      <c r="G306" s="310">
        <v>8000000</v>
      </c>
      <c r="H306" s="311">
        <v>42852</v>
      </c>
      <c r="I306" s="273">
        <v>43876</v>
      </c>
      <c r="J306" s="254">
        <v>1</v>
      </c>
      <c r="K306" s="255">
        <v>7449981.6299999999</v>
      </c>
      <c r="L306" s="294"/>
    </row>
    <row r="307" spans="1:12" s="3" customFormat="1" ht="16.5" customHeight="1" x14ac:dyDescent="0.2">
      <c r="A307" s="5">
        <v>145</v>
      </c>
      <c r="B307" s="306" t="s">
        <v>449</v>
      </c>
      <c r="C307" s="267">
        <v>2016</v>
      </c>
      <c r="D307" s="321"/>
      <c r="E307" s="240" t="s">
        <v>853</v>
      </c>
      <c r="F307" s="266"/>
      <c r="G307" s="310">
        <v>560000</v>
      </c>
      <c r="H307" s="311">
        <v>42871</v>
      </c>
      <c r="I307" s="311">
        <v>42957</v>
      </c>
      <c r="J307" s="254"/>
      <c r="K307" s="341">
        <v>259737.2</v>
      </c>
      <c r="L307" s="294"/>
    </row>
    <row r="308" spans="1:12" s="3" customFormat="1" ht="16.5" customHeight="1" x14ac:dyDescent="0.2">
      <c r="A308" s="5"/>
      <c r="B308" s="306"/>
      <c r="C308" s="267">
        <v>2016</v>
      </c>
      <c r="D308" s="321"/>
      <c r="E308" s="240" t="s">
        <v>841</v>
      </c>
      <c r="F308" s="266"/>
      <c r="G308" s="310">
        <v>400000</v>
      </c>
      <c r="H308" s="311"/>
      <c r="I308" s="311"/>
      <c r="J308" s="254"/>
      <c r="K308" s="341">
        <v>0</v>
      </c>
      <c r="L308" s="294"/>
    </row>
    <row r="309" spans="1:12" s="3" customFormat="1" ht="16.5" customHeight="1" x14ac:dyDescent="0.2">
      <c r="A309" s="5">
        <v>147</v>
      </c>
      <c r="B309" s="14" t="s">
        <v>451</v>
      </c>
      <c r="C309" s="267">
        <v>2016</v>
      </c>
      <c r="D309" s="321"/>
      <c r="E309" s="319" t="s">
        <v>802</v>
      </c>
      <c r="F309" s="266"/>
      <c r="G309" s="310">
        <v>5000000</v>
      </c>
      <c r="H309" s="311">
        <v>43136</v>
      </c>
      <c r="I309" s="311">
        <v>43404</v>
      </c>
      <c r="J309" s="254">
        <v>1</v>
      </c>
      <c r="K309" s="255">
        <v>4994489.13</v>
      </c>
      <c r="L309" s="277"/>
    </row>
    <row r="310" spans="1:12" s="3" customFormat="1" ht="16.5" customHeight="1" x14ac:dyDescent="0.2">
      <c r="A310" s="5">
        <v>149</v>
      </c>
      <c r="B310" s="32" t="s">
        <v>423</v>
      </c>
      <c r="C310" s="267">
        <v>2016</v>
      </c>
      <c r="D310" s="321"/>
      <c r="E310" s="49" t="s">
        <v>452</v>
      </c>
      <c r="F310" s="266"/>
      <c r="G310" s="310">
        <v>8800000</v>
      </c>
      <c r="H310" s="311">
        <v>43102</v>
      </c>
      <c r="I310" s="311">
        <v>43465</v>
      </c>
      <c r="J310" s="254">
        <v>1</v>
      </c>
      <c r="K310" s="255">
        <v>8400000</v>
      </c>
      <c r="L310" s="294"/>
    </row>
    <row r="311" spans="1:12" s="3" customFormat="1" ht="16.5" customHeight="1" x14ac:dyDescent="0.25">
      <c r="A311" s="5"/>
      <c r="B311" s="32"/>
      <c r="C311" s="267">
        <v>2016</v>
      </c>
      <c r="D311" s="321"/>
      <c r="E311" s="342" t="s">
        <v>801</v>
      </c>
      <c r="F311" s="266"/>
      <c r="G311" s="310">
        <v>250000</v>
      </c>
      <c r="H311" s="311"/>
      <c r="I311" s="311"/>
      <c r="J311" s="254"/>
      <c r="K311" s="255">
        <v>0</v>
      </c>
      <c r="L311" s="294"/>
    </row>
    <row r="312" spans="1:12" s="3" customFormat="1" ht="16.5" customHeight="1" x14ac:dyDescent="0.2">
      <c r="A312" s="5">
        <v>155</v>
      </c>
      <c r="B312" s="306" t="s">
        <v>453</v>
      </c>
      <c r="C312" s="267">
        <v>2016</v>
      </c>
      <c r="D312" s="321"/>
      <c r="E312" s="343" t="s">
        <v>454</v>
      </c>
      <c r="F312" s="266" t="s">
        <v>22</v>
      </c>
      <c r="G312" s="337">
        <v>500000</v>
      </c>
      <c r="H312" s="344">
        <v>42795</v>
      </c>
      <c r="I312" s="344">
        <v>42947</v>
      </c>
      <c r="J312" s="254">
        <v>1</v>
      </c>
      <c r="K312" s="255">
        <v>470136.11</v>
      </c>
      <c r="L312" s="294"/>
    </row>
    <row r="313" spans="1:12" s="3" customFormat="1" ht="16.5" customHeight="1" x14ac:dyDescent="0.2">
      <c r="A313" s="5">
        <v>156</v>
      </c>
      <c r="B313" s="306" t="s">
        <v>455</v>
      </c>
      <c r="C313" s="267">
        <v>2016</v>
      </c>
      <c r="D313" s="321"/>
      <c r="E313" s="343" t="s">
        <v>456</v>
      </c>
      <c r="F313" s="266" t="s">
        <v>22</v>
      </c>
      <c r="G313" s="310">
        <v>500000</v>
      </c>
      <c r="H313" s="311">
        <v>42782</v>
      </c>
      <c r="I313" s="311">
        <v>42916</v>
      </c>
      <c r="J313" s="254">
        <v>1</v>
      </c>
      <c r="K313" s="255">
        <v>472475.09</v>
      </c>
      <c r="L313" s="294"/>
    </row>
    <row r="314" spans="1:12" s="3" customFormat="1" ht="16.5" customHeight="1" x14ac:dyDescent="0.2">
      <c r="A314" s="5">
        <v>157</v>
      </c>
      <c r="B314" s="306" t="s">
        <v>457</v>
      </c>
      <c r="C314" s="267">
        <v>2016</v>
      </c>
      <c r="D314" s="321"/>
      <c r="E314" s="343" t="s">
        <v>458</v>
      </c>
      <c r="F314" s="266" t="s">
        <v>22</v>
      </c>
      <c r="G314" s="310">
        <v>500000</v>
      </c>
      <c r="H314" s="311">
        <v>42856</v>
      </c>
      <c r="I314" s="311">
        <v>43039</v>
      </c>
      <c r="J314" s="254">
        <v>1</v>
      </c>
      <c r="K314" s="255">
        <v>463375.74</v>
      </c>
      <c r="L314" s="294"/>
    </row>
    <row r="315" spans="1:12" s="3" customFormat="1" ht="16.5" customHeight="1" x14ac:dyDescent="0.2">
      <c r="A315" s="5">
        <v>158</v>
      </c>
      <c r="B315" s="306" t="s">
        <v>459</v>
      </c>
      <c r="C315" s="267">
        <v>2016</v>
      </c>
      <c r="D315" s="321"/>
      <c r="E315" s="343" t="s">
        <v>460</v>
      </c>
      <c r="F315" s="266" t="s">
        <v>22</v>
      </c>
      <c r="G315" s="310">
        <v>500000</v>
      </c>
      <c r="H315" s="311">
        <v>42856</v>
      </c>
      <c r="I315" s="311">
        <v>43039</v>
      </c>
      <c r="J315" s="254">
        <v>1</v>
      </c>
      <c r="K315" s="255">
        <v>463537.29</v>
      </c>
      <c r="L315" s="294"/>
    </row>
    <row r="316" spans="1:12" s="3" customFormat="1" ht="16.5" customHeight="1" x14ac:dyDescent="0.2">
      <c r="A316" s="5">
        <v>161</v>
      </c>
      <c r="B316" s="306" t="s">
        <v>461</v>
      </c>
      <c r="C316" s="267">
        <v>2016</v>
      </c>
      <c r="D316" s="321"/>
      <c r="E316" s="261" t="s">
        <v>462</v>
      </c>
      <c r="F316" s="266" t="s">
        <v>106</v>
      </c>
      <c r="G316" s="310">
        <v>1000000</v>
      </c>
      <c r="H316" s="311">
        <v>42736</v>
      </c>
      <c r="I316" s="311">
        <v>43039</v>
      </c>
      <c r="J316" s="254">
        <v>1</v>
      </c>
      <c r="K316" s="255">
        <v>922836.09</v>
      </c>
      <c r="L316" s="294"/>
    </row>
    <row r="317" spans="1:12" s="3" customFormat="1" ht="16.5" customHeight="1" x14ac:dyDescent="0.2">
      <c r="A317" s="5">
        <v>162</v>
      </c>
      <c r="B317" s="306" t="s">
        <v>463</v>
      </c>
      <c r="C317" s="267">
        <v>2016</v>
      </c>
      <c r="D317" s="321"/>
      <c r="E317" s="261" t="s">
        <v>464</v>
      </c>
      <c r="F317" s="266" t="s">
        <v>39</v>
      </c>
      <c r="G317" s="310">
        <v>1000000</v>
      </c>
      <c r="H317" s="311">
        <v>42856</v>
      </c>
      <c r="I317" s="311">
        <v>43023</v>
      </c>
      <c r="J317" s="254">
        <v>1</v>
      </c>
      <c r="K317" s="255">
        <v>947426.51</v>
      </c>
      <c r="L317" s="294"/>
    </row>
    <row r="318" spans="1:12" s="3" customFormat="1" ht="16.5" customHeight="1" x14ac:dyDescent="0.2">
      <c r="A318" s="5">
        <v>163</v>
      </c>
      <c r="B318" s="306" t="s">
        <v>465</v>
      </c>
      <c r="C318" s="267">
        <v>2016</v>
      </c>
      <c r="D318" s="321"/>
      <c r="E318" s="261" t="s">
        <v>466</v>
      </c>
      <c r="F318" s="266" t="s">
        <v>224</v>
      </c>
      <c r="G318" s="310">
        <v>2000000</v>
      </c>
      <c r="H318" s="311">
        <v>42948</v>
      </c>
      <c r="I318" s="311">
        <v>43281</v>
      </c>
      <c r="J318" s="254">
        <v>1</v>
      </c>
      <c r="K318" s="255">
        <v>1716619.15</v>
      </c>
      <c r="L318" s="240"/>
    </row>
    <row r="319" spans="1:12" s="3" customFormat="1" ht="16.5" customHeight="1" x14ac:dyDescent="0.2">
      <c r="A319" s="5">
        <v>165</v>
      </c>
      <c r="B319" s="306" t="s">
        <v>467</v>
      </c>
      <c r="C319" s="267">
        <v>2016</v>
      </c>
      <c r="D319" s="321"/>
      <c r="E319" s="261" t="s">
        <v>468</v>
      </c>
      <c r="F319" s="266" t="s">
        <v>469</v>
      </c>
      <c r="G319" s="310">
        <v>8000000</v>
      </c>
      <c r="H319" s="311">
        <v>42887</v>
      </c>
      <c r="I319" s="311">
        <v>43465</v>
      </c>
      <c r="J319" s="254">
        <v>1</v>
      </c>
      <c r="K319" s="317">
        <v>5854241.79</v>
      </c>
      <c r="L319" s="294"/>
    </row>
    <row r="320" spans="1:12" s="3" customFormat="1" ht="16.5" customHeight="1" x14ac:dyDescent="0.2">
      <c r="A320" s="5">
        <v>166</v>
      </c>
      <c r="B320" s="14" t="s">
        <v>470</v>
      </c>
      <c r="C320" s="267">
        <v>2016</v>
      </c>
      <c r="D320" s="321"/>
      <c r="E320" s="261" t="s">
        <v>471</v>
      </c>
      <c r="F320" s="266" t="s">
        <v>227</v>
      </c>
      <c r="G320" s="310">
        <v>500000</v>
      </c>
      <c r="H320" s="311">
        <v>43236</v>
      </c>
      <c r="I320" s="311">
        <v>43465</v>
      </c>
      <c r="J320" s="254">
        <v>1</v>
      </c>
      <c r="K320" s="255">
        <v>296371.20000000001</v>
      </c>
      <c r="L320" s="240"/>
    </row>
    <row r="321" spans="1:12" s="14" customFormat="1" ht="30" customHeight="1" x14ac:dyDescent="0.25">
      <c r="A321" s="15">
        <v>167</v>
      </c>
      <c r="B321" s="306" t="s">
        <v>472</v>
      </c>
      <c r="C321" s="267">
        <v>2016</v>
      </c>
      <c r="D321" s="267"/>
      <c r="E321" s="261" t="s">
        <v>473</v>
      </c>
      <c r="F321" s="266" t="s">
        <v>391</v>
      </c>
      <c r="G321" s="310">
        <v>500000</v>
      </c>
      <c r="H321" s="311">
        <v>43147</v>
      </c>
      <c r="I321" s="311">
        <v>44012</v>
      </c>
      <c r="J321" s="254">
        <v>1</v>
      </c>
      <c r="K321" s="255">
        <v>152009.44</v>
      </c>
      <c r="L321" s="240"/>
    </row>
    <row r="322" spans="1:12" s="14" customFormat="1" ht="16.5" customHeight="1" x14ac:dyDescent="0.25">
      <c r="A322" s="15">
        <v>168</v>
      </c>
      <c r="B322" s="306" t="s">
        <v>474</v>
      </c>
      <c r="C322" s="267">
        <v>2016</v>
      </c>
      <c r="D322" s="267"/>
      <c r="E322" s="261" t="s">
        <v>475</v>
      </c>
      <c r="F322" s="266" t="s">
        <v>52</v>
      </c>
      <c r="G322" s="310">
        <v>500000</v>
      </c>
      <c r="H322" s="311" t="s">
        <v>710</v>
      </c>
      <c r="I322" s="311">
        <v>44043</v>
      </c>
      <c r="J322" s="254">
        <v>0.35</v>
      </c>
      <c r="K322" s="255">
        <v>120172.96</v>
      </c>
      <c r="L322" s="240" t="s">
        <v>810</v>
      </c>
    </row>
    <row r="323" spans="1:12" s="14" customFormat="1" ht="16.5" customHeight="1" x14ac:dyDescent="0.25">
      <c r="A323" s="15">
        <v>169</v>
      </c>
      <c r="B323" s="306" t="s">
        <v>476</v>
      </c>
      <c r="C323" s="267">
        <v>2016</v>
      </c>
      <c r="D323" s="267"/>
      <c r="E323" s="261" t="s">
        <v>477</v>
      </c>
      <c r="F323" s="266" t="s">
        <v>168</v>
      </c>
      <c r="G323" s="310">
        <v>500000</v>
      </c>
      <c r="H323" s="311">
        <v>42445</v>
      </c>
      <c r="I323" s="311">
        <v>44196</v>
      </c>
      <c r="J323" s="254">
        <v>0.05</v>
      </c>
      <c r="K323" s="255">
        <v>167283.93</v>
      </c>
      <c r="L323" s="240" t="s">
        <v>810</v>
      </c>
    </row>
    <row r="324" spans="1:12" s="3" customFormat="1" ht="16.5" customHeight="1" x14ac:dyDescent="0.2">
      <c r="A324" s="5">
        <v>170</v>
      </c>
      <c r="B324" s="306" t="s">
        <v>478</v>
      </c>
      <c r="C324" s="267">
        <v>2016</v>
      </c>
      <c r="D324" s="321"/>
      <c r="E324" s="261" t="s">
        <v>479</v>
      </c>
      <c r="F324" s="266" t="s">
        <v>171</v>
      </c>
      <c r="G324" s="310">
        <v>500000</v>
      </c>
      <c r="H324" s="311">
        <v>42902</v>
      </c>
      <c r="I324" s="311">
        <v>43131</v>
      </c>
      <c r="J324" s="254">
        <v>1</v>
      </c>
      <c r="K324" s="255">
        <v>408032.04</v>
      </c>
      <c r="L324" s="294"/>
    </row>
    <row r="325" spans="1:12" s="3" customFormat="1" ht="16.5" customHeight="1" x14ac:dyDescent="0.2">
      <c r="A325" s="5">
        <v>171</v>
      </c>
      <c r="B325" s="306" t="s">
        <v>480</v>
      </c>
      <c r="C325" s="267">
        <v>2016</v>
      </c>
      <c r="D325" s="321"/>
      <c r="E325" s="261" t="s">
        <v>481</v>
      </c>
      <c r="F325" s="266" t="s">
        <v>114</v>
      </c>
      <c r="G325" s="310">
        <v>2000000</v>
      </c>
      <c r="H325" s="311">
        <v>42736</v>
      </c>
      <c r="I325" s="311" t="s">
        <v>482</v>
      </c>
      <c r="J325" s="254">
        <v>1</v>
      </c>
      <c r="K325" s="255">
        <v>1680955.01</v>
      </c>
      <c r="L325" s="294"/>
    </row>
    <row r="326" spans="1:12" s="14" customFormat="1" ht="16.5" customHeight="1" x14ac:dyDescent="0.25">
      <c r="A326" s="15">
        <v>172</v>
      </c>
      <c r="B326" s="306" t="s">
        <v>483</v>
      </c>
      <c r="C326" s="267">
        <v>2016</v>
      </c>
      <c r="D326" s="267"/>
      <c r="E326" s="261" t="s">
        <v>711</v>
      </c>
      <c r="F326" s="266" t="s">
        <v>22</v>
      </c>
      <c r="G326" s="310">
        <v>190000</v>
      </c>
      <c r="H326" s="311">
        <v>43693</v>
      </c>
      <c r="I326" s="311">
        <v>43966</v>
      </c>
      <c r="J326" s="254">
        <v>1</v>
      </c>
      <c r="K326" s="322">
        <v>90000</v>
      </c>
      <c r="L326" s="294"/>
    </row>
    <row r="327" spans="1:12" s="3" customFormat="1" ht="30" customHeight="1" x14ac:dyDescent="0.2">
      <c r="A327" s="5">
        <v>173</v>
      </c>
      <c r="B327" s="306" t="s">
        <v>484</v>
      </c>
      <c r="C327" s="267">
        <v>2016</v>
      </c>
      <c r="D327" s="321"/>
      <c r="E327" s="261" t="s">
        <v>714</v>
      </c>
      <c r="F327" s="266" t="s">
        <v>485</v>
      </c>
      <c r="G327" s="310">
        <v>220000</v>
      </c>
      <c r="H327" s="311">
        <v>43132</v>
      </c>
      <c r="I327" s="311">
        <v>43281</v>
      </c>
      <c r="J327" s="254">
        <v>1</v>
      </c>
      <c r="K327" s="255">
        <v>221204.91</v>
      </c>
      <c r="L327" s="240" t="s">
        <v>856</v>
      </c>
    </row>
    <row r="328" spans="1:12" s="3" customFormat="1" ht="16.5" customHeight="1" x14ac:dyDescent="0.2">
      <c r="A328" s="5">
        <v>179</v>
      </c>
      <c r="B328" s="306" t="s">
        <v>486</v>
      </c>
      <c r="C328" s="267">
        <v>2016</v>
      </c>
      <c r="D328" s="321"/>
      <c r="E328" s="261" t="s">
        <v>487</v>
      </c>
      <c r="F328" s="266" t="s">
        <v>171</v>
      </c>
      <c r="G328" s="310">
        <v>500000</v>
      </c>
      <c r="H328" s="311">
        <v>42598</v>
      </c>
      <c r="I328" s="311">
        <v>42735</v>
      </c>
      <c r="J328" s="254">
        <v>1</v>
      </c>
      <c r="K328" s="255">
        <f>2289.2+456166.12</f>
        <v>458455.32</v>
      </c>
      <c r="L328" s="294"/>
    </row>
    <row r="329" spans="1:12" s="3" customFormat="1" ht="16.5" customHeight="1" x14ac:dyDescent="0.2">
      <c r="A329" s="5">
        <v>180</v>
      </c>
      <c r="B329" s="306" t="s">
        <v>488</v>
      </c>
      <c r="C329" s="267">
        <v>2016</v>
      </c>
      <c r="D329" s="321"/>
      <c r="E329" s="261" t="s">
        <v>489</v>
      </c>
      <c r="F329" s="266" t="s">
        <v>80</v>
      </c>
      <c r="G329" s="310">
        <v>1000000</v>
      </c>
      <c r="H329" s="311">
        <v>42598</v>
      </c>
      <c r="I329" s="311">
        <v>43830</v>
      </c>
      <c r="J329" s="254">
        <v>1</v>
      </c>
      <c r="K329" s="255">
        <v>894843.52</v>
      </c>
      <c r="L329" s="240"/>
    </row>
    <row r="330" spans="1:12" s="3" customFormat="1" ht="16.5" customHeight="1" x14ac:dyDescent="0.2">
      <c r="A330" s="5">
        <v>184</v>
      </c>
      <c r="B330" s="306" t="s">
        <v>490</v>
      </c>
      <c r="C330" s="267">
        <v>2016</v>
      </c>
      <c r="D330" s="321"/>
      <c r="E330" s="261" t="s">
        <v>491</v>
      </c>
      <c r="F330" s="266" t="s">
        <v>42</v>
      </c>
      <c r="G330" s="310">
        <v>500000</v>
      </c>
      <c r="H330" s="311">
        <v>42810</v>
      </c>
      <c r="I330" s="311">
        <v>42916</v>
      </c>
      <c r="J330" s="254">
        <v>1</v>
      </c>
      <c r="K330" s="255">
        <v>413628.17</v>
      </c>
      <c r="L330" s="294"/>
    </row>
    <row r="331" spans="1:12" s="3" customFormat="1" ht="16.5" customHeight="1" x14ac:dyDescent="0.2">
      <c r="A331" s="5">
        <v>185</v>
      </c>
      <c r="B331" s="306" t="s">
        <v>492</v>
      </c>
      <c r="C331" s="267">
        <v>2016</v>
      </c>
      <c r="D331" s="321"/>
      <c r="E331" s="261" t="s">
        <v>493</v>
      </c>
      <c r="F331" s="266" t="s">
        <v>178</v>
      </c>
      <c r="G331" s="310">
        <v>500000</v>
      </c>
      <c r="H331" s="311">
        <v>43205</v>
      </c>
      <c r="I331" s="311">
        <v>43555</v>
      </c>
      <c r="J331" s="254">
        <v>1</v>
      </c>
      <c r="K331" s="255">
        <v>261148.49</v>
      </c>
      <c r="L331" s="240"/>
    </row>
    <row r="332" spans="1:12" s="3" customFormat="1" ht="16.5" customHeight="1" x14ac:dyDescent="0.2">
      <c r="A332" s="5">
        <v>186</v>
      </c>
      <c r="B332" s="306" t="s">
        <v>494</v>
      </c>
      <c r="C332" s="267">
        <v>2016</v>
      </c>
      <c r="D332" s="321"/>
      <c r="E332" s="261" t="s">
        <v>495</v>
      </c>
      <c r="F332" s="266" t="s">
        <v>146</v>
      </c>
      <c r="G332" s="310">
        <v>500000</v>
      </c>
      <c r="H332" s="311">
        <v>43116</v>
      </c>
      <c r="I332" s="311">
        <v>43235</v>
      </c>
      <c r="J332" s="254">
        <v>1</v>
      </c>
      <c r="K332" s="255">
        <v>410379.87</v>
      </c>
      <c r="L332" s="240"/>
    </row>
    <row r="333" spans="1:12" s="239" customFormat="1" ht="16.5" customHeight="1" x14ac:dyDescent="0.25">
      <c r="A333" s="15">
        <v>279</v>
      </c>
      <c r="B333" s="14" t="s">
        <v>234</v>
      </c>
      <c r="C333" s="251">
        <v>2017</v>
      </c>
      <c r="D333" s="251"/>
      <c r="E333" s="240" t="s">
        <v>235</v>
      </c>
      <c r="F333" s="253" t="s">
        <v>165</v>
      </c>
      <c r="G333" s="324">
        <v>50000</v>
      </c>
      <c r="H333" s="257"/>
      <c r="I333" s="257"/>
      <c r="J333" s="254"/>
      <c r="K333" s="255">
        <v>0</v>
      </c>
      <c r="L333" s="240"/>
    </row>
    <row r="334" spans="1:12" ht="16.5" customHeight="1" x14ac:dyDescent="0.25">
      <c r="A334" s="5">
        <v>211</v>
      </c>
      <c r="B334" s="33" t="s">
        <v>496</v>
      </c>
      <c r="C334" s="251">
        <v>2017</v>
      </c>
      <c r="D334" s="271"/>
      <c r="E334" s="240" t="s">
        <v>713</v>
      </c>
      <c r="G334" s="324">
        <v>400000</v>
      </c>
      <c r="H334" s="257"/>
      <c r="I334" s="257"/>
      <c r="K334" s="255">
        <v>0</v>
      </c>
    </row>
    <row r="335" spans="1:12" ht="16.5" customHeight="1" x14ac:dyDescent="0.25">
      <c r="A335" s="5">
        <v>212</v>
      </c>
      <c r="B335" s="14">
        <v>0</v>
      </c>
      <c r="C335" s="251">
        <v>2017</v>
      </c>
      <c r="D335" s="271"/>
      <c r="E335" s="240" t="s">
        <v>712</v>
      </c>
      <c r="G335" s="324">
        <v>300000</v>
      </c>
      <c r="H335" s="257"/>
      <c r="I335" s="257"/>
      <c r="K335" s="255">
        <v>0</v>
      </c>
    </row>
    <row r="336" spans="1:12" s="3" customFormat="1" ht="16.5" customHeight="1" x14ac:dyDescent="0.2">
      <c r="A336" s="5">
        <v>213</v>
      </c>
      <c r="B336" s="33" t="s">
        <v>497</v>
      </c>
      <c r="C336" s="251">
        <v>2017</v>
      </c>
      <c r="D336" s="271"/>
      <c r="E336" s="240" t="s">
        <v>498</v>
      </c>
      <c r="F336" s="253" t="s">
        <v>22</v>
      </c>
      <c r="G336" s="324">
        <v>1944000</v>
      </c>
      <c r="H336" s="257"/>
      <c r="I336" s="257"/>
      <c r="J336" s="254"/>
      <c r="K336" s="255">
        <v>0</v>
      </c>
      <c r="L336" s="240"/>
    </row>
    <row r="337" spans="1:12" ht="16.5" customHeight="1" x14ac:dyDescent="0.25">
      <c r="A337" s="5">
        <v>214</v>
      </c>
      <c r="B337" s="14">
        <v>0</v>
      </c>
      <c r="C337" s="251">
        <v>2017</v>
      </c>
      <c r="D337" s="271"/>
      <c r="E337" s="240" t="s">
        <v>499</v>
      </c>
      <c r="F337" s="253" t="s">
        <v>39</v>
      </c>
      <c r="G337" s="324">
        <v>150000</v>
      </c>
      <c r="H337" s="257"/>
      <c r="I337" s="257"/>
      <c r="K337" s="255">
        <v>0</v>
      </c>
    </row>
    <row r="338" spans="1:12" s="7" customFormat="1" ht="16.5" customHeight="1" x14ac:dyDescent="0.2">
      <c r="A338" s="5">
        <v>215</v>
      </c>
      <c r="B338" s="306" t="s">
        <v>500</v>
      </c>
      <c r="C338" s="251">
        <v>2017</v>
      </c>
      <c r="D338" s="271"/>
      <c r="E338" s="240" t="s">
        <v>501</v>
      </c>
      <c r="F338" s="253"/>
      <c r="G338" s="324">
        <v>500000</v>
      </c>
      <c r="H338" s="257">
        <v>43024</v>
      </c>
      <c r="I338" s="257">
        <v>43251</v>
      </c>
      <c r="J338" s="254">
        <v>1</v>
      </c>
      <c r="K338" s="255">
        <v>325671.05</v>
      </c>
      <c r="L338" s="294"/>
    </row>
    <row r="339" spans="1:12" s="3" customFormat="1" ht="16.5" customHeight="1" x14ac:dyDescent="0.2">
      <c r="A339" s="5">
        <v>216</v>
      </c>
      <c r="B339" s="306" t="s">
        <v>502</v>
      </c>
      <c r="C339" s="251">
        <v>2017</v>
      </c>
      <c r="D339" s="271"/>
      <c r="E339" s="240" t="s">
        <v>503</v>
      </c>
      <c r="F339" s="253" t="s">
        <v>117</v>
      </c>
      <c r="G339" s="324">
        <v>2000000</v>
      </c>
      <c r="H339" s="257">
        <v>42841</v>
      </c>
      <c r="I339" s="257">
        <v>43585</v>
      </c>
      <c r="J339" s="254">
        <v>1</v>
      </c>
      <c r="K339" s="255">
        <f>1742942.36+1400</f>
        <v>1744342.36</v>
      </c>
      <c r="L339" s="240"/>
    </row>
    <row r="340" spans="1:12" s="3" customFormat="1" ht="16.5" customHeight="1" x14ac:dyDescent="0.2">
      <c r="A340" s="5">
        <v>217</v>
      </c>
      <c r="B340" s="306" t="s">
        <v>504</v>
      </c>
      <c r="C340" s="251">
        <v>2017</v>
      </c>
      <c r="D340" s="271"/>
      <c r="E340" s="240" t="s">
        <v>505</v>
      </c>
      <c r="F340" s="253" t="s">
        <v>117</v>
      </c>
      <c r="G340" s="324">
        <v>8000000</v>
      </c>
      <c r="H340" s="257">
        <v>42871</v>
      </c>
      <c r="I340" s="257">
        <v>43814</v>
      </c>
      <c r="J340" s="254">
        <v>0.995</v>
      </c>
      <c r="K340" s="255">
        <v>6670246.0499999998</v>
      </c>
      <c r="L340" s="240"/>
    </row>
    <row r="341" spans="1:12" s="3" customFormat="1" ht="16.5" customHeight="1" x14ac:dyDescent="0.2">
      <c r="A341" s="5">
        <v>218</v>
      </c>
      <c r="B341" s="33" t="s">
        <v>315</v>
      </c>
      <c r="C341" s="251">
        <v>2017</v>
      </c>
      <c r="D341" s="271"/>
      <c r="E341" s="240" t="s">
        <v>506</v>
      </c>
      <c r="F341" s="253"/>
      <c r="G341" s="324">
        <v>500000</v>
      </c>
      <c r="H341" s="257"/>
      <c r="I341" s="257"/>
      <c r="J341" s="254"/>
      <c r="K341" s="255">
        <v>0</v>
      </c>
      <c r="L341" s="240"/>
    </row>
    <row r="342" spans="1:12" s="3" customFormat="1" ht="16.5" customHeight="1" x14ac:dyDescent="0.2">
      <c r="A342" s="5">
        <v>220</v>
      </c>
      <c r="B342" s="14">
        <v>0</v>
      </c>
      <c r="C342" s="251">
        <v>2017</v>
      </c>
      <c r="D342" s="271"/>
      <c r="E342" s="240" t="s">
        <v>507</v>
      </c>
      <c r="F342" s="253" t="s">
        <v>22</v>
      </c>
      <c r="G342" s="324">
        <v>500000</v>
      </c>
      <c r="H342" s="257"/>
      <c r="I342" s="257"/>
      <c r="J342" s="254"/>
      <c r="K342" s="255">
        <v>0</v>
      </c>
      <c r="L342" s="240"/>
    </row>
    <row r="343" spans="1:12" s="3" customFormat="1" ht="16.5" customHeight="1" x14ac:dyDescent="0.2">
      <c r="A343" s="5">
        <v>221</v>
      </c>
      <c r="B343" s="306" t="s">
        <v>508</v>
      </c>
      <c r="C343" s="251">
        <v>2017</v>
      </c>
      <c r="D343" s="271"/>
      <c r="E343" s="240" t="s">
        <v>509</v>
      </c>
      <c r="F343" s="253" t="s">
        <v>22</v>
      </c>
      <c r="G343" s="324">
        <v>1000000</v>
      </c>
      <c r="H343" s="257">
        <v>43024</v>
      </c>
      <c r="I343" s="257">
        <v>43251</v>
      </c>
      <c r="J343" s="254">
        <v>1</v>
      </c>
      <c r="K343" s="255">
        <f>894685.17+411.88</f>
        <v>895097.05</v>
      </c>
      <c r="L343" s="294"/>
    </row>
    <row r="344" spans="1:12" s="3" customFormat="1" ht="16.5" customHeight="1" x14ac:dyDescent="0.2">
      <c r="A344" s="5">
        <v>225</v>
      </c>
      <c r="B344" s="33" t="s">
        <v>315</v>
      </c>
      <c r="C344" s="251">
        <v>2017</v>
      </c>
      <c r="D344" s="271"/>
      <c r="E344" s="240" t="s">
        <v>510</v>
      </c>
      <c r="F344" s="253" t="s">
        <v>22</v>
      </c>
      <c r="G344" s="324">
        <v>4000000</v>
      </c>
      <c r="H344" s="257"/>
      <c r="I344" s="257"/>
      <c r="J344" s="254"/>
      <c r="K344" s="255">
        <v>0</v>
      </c>
      <c r="L344" s="240"/>
    </row>
    <row r="345" spans="1:12" s="7" customFormat="1" ht="16.5" customHeight="1" x14ac:dyDescent="0.2">
      <c r="A345" s="5">
        <v>291</v>
      </c>
      <c r="B345" s="306" t="s">
        <v>511</v>
      </c>
      <c r="C345" s="251">
        <v>2017</v>
      </c>
      <c r="D345" s="271"/>
      <c r="E345" s="240" t="s">
        <v>512</v>
      </c>
      <c r="F345" s="253" t="s">
        <v>178</v>
      </c>
      <c r="G345" s="324">
        <v>50000</v>
      </c>
      <c r="H345" s="257">
        <v>43055</v>
      </c>
      <c r="I345" s="257">
        <v>43131</v>
      </c>
      <c r="J345" s="254">
        <v>1</v>
      </c>
      <c r="K345" s="255">
        <v>66281.710000000006</v>
      </c>
      <c r="L345" s="294"/>
    </row>
    <row r="346" spans="1:12" s="3" customFormat="1" ht="16.5" customHeight="1" x14ac:dyDescent="0.2">
      <c r="A346" s="5">
        <v>227</v>
      </c>
      <c r="B346" s="306" t="s">
        <v>513</v>
      </c>
      <c r="C346" s="251">
        <v>2017</v>
      </c>
      <c r="D346" s="271"/>
      <c r="E346" s="240" t="s">
        <v>514</v>
      </c>
      <c r="F346" s="253" t="s">
        <v>106</v>
      </c>
      <c r="G346" s="324">
        <v>600000</v>
      </c>
      <c r="H346" s="257">
        <v>43116</v>
      </c>
      <c r="I346" s="257">
        <v>43373</v>
      </c>
      <c r="J346" s="254">
        <v>1</v>
      </c>
      <c r="K346" s="255">
        <v>583108.43999999994</v>
      </c>
      <c r="L346" s="240"/>
    </row>
    <row r="347" spans="1:12" ht="16.5" customHeight="1" x14ac:dyDescent="0.25">
      <c r="A347" s="5">
        <v>228</v>
      </c>
      <c r="B347" s="14">
        <v>0</v>
      </c>
      <c r="C347" s="251">
        <v>2017</v>
      </c>
      <c r="D347" s="271"/>
      <c r="E347" s="240" t="s">
        <v>515</v>
      </c>
      <c r="F347" s="253" t="s">
        <v>106</v>
      </c>
      <c r="G347" s="324">
        <v>1078571.43</v>
      </c>
      <c r="H347" s="257">
        <v>43876</v>
      </c>
      <c r="I347" s="257">
        <v>44074</v>
      </c>
      <c r="J347" s="254">
        <v>1</v>
      </c>
      <c r="K347" s="255">
        <v>828208.25</v>
      </c>
    </row>
    <row r="348" spans="1:12" s="14" customFormat="1" ht="16.5" customHeight="1" x14ac:dyDescent="0.25">
      <c r="A348" s="15">
        <v>229</v>
      </c>
      <c r="B348" s="14" t="s">
        <v>516</v>
      </c>
      <c r="C348" s="251">
        <v>2017</v>
      </c>
      <c r="D348" s="251"/>
      <c r="E348" s="240" t="s">
        <v>517</v>
      </c>
      <c r="F348" s="253" t="s">
        <v>114</v>
      </c>
      <c r="G348" s="324">
        <v>500000</v>
      </c>
      <c r="H348" s="257">
        <v>43540</v>
      </c>
      <c r="I348" s="257">
        <v>43768</v>
      </c>
      <c r="J348" s="254">
        <v>1</v>
      </c>
      <c r="K348" s="258">
        <v>358699.53</v>
      </c>
      <c r="L348" s="294"/>
    </row>
    <row r="349" spans="1:12" s="3" customFormat="1" ht="16.5" customHeight="1" x14ac:dyDescent="0.2">
      <c r="A349" s="5">
        <v>230</v>
      </c>
      <c r="B349" s="306" t="s">
        <v>518</v>
      </c>
      <c r="C349" s="251">
        <v>2017</v>
      </c>
      <c r="D349" s="271"/>
      <c r="E349" s="240" t="s">
        <v>519</v>
      </c>
      <c r="F349" s="253" t="s">
        <v>114</v>
      </c>
      <c r="G349" s="324">
        <v>500000</v>
      </c>
      <c r="H349" s="257">
        <v>43070</v>
      </c>
      <c r="I349" s="257">
        <v>43131</v>
      </c>
      <c r="J349" s="254">
        <v>1</v>
      </c>
      <c r="K349" s="255">
        <f>442819.78+2349.02+9865.2</f>
        <v>455034.00000000006</v>
      </c>
      <c r="L349" s="294"/>
    </row>
    <row r="350" spans="1:12" ht="16.5" customHeight="1" x14ac:dyDescent="0.25">
      <c r="A350" s="5">
        <v>231</v>
      </c>
      <c r="B350" s="14">
        <v>0</v>
      </c>
      <c r="C350" s="251">
        <v>2017</v>
      </c>
      <c r="D350" s="271"/>
      <c r="E350" s="240" t="s">
        <v>520</v>
      </c>
      <c r="F350" s="253" t="s">
        <v>366</v>
      </c>
      <c r="G350" s="324">
        <v>839286.43</v>
      </c>
      <c r="H350" s="257"/>
      <c r="I350" s="257"/>
      <c r="J350" s="254">
        <v>1</v>
      </c>
      <c r="K350" s="255">
        <v>367592.48</v>
      </c>
    </row>
    <row r="351" spans="1:12" ht="16.5" customHeight="1" x14ac:dyDescent="0.25">
      <c r="A351" s="5">
        <v>232</v>
      </c>
      <c r="B351" s="14">
        <v>0</v>
      </c>
      <c r="C351" s="251">
        <v>2017</v>
      </c>
      <c r="D351" s="271"/>
      <c r="E351" s="240" t="s">
        <v>521</v>
      </c>
      <c r="F351" s="253" t="s">
        <v>366</v>
      </c>
      <c r="G351" s="324">
        <v>839285</v>
      </c>
      <c r="H351" s="257"/>
      <c r="I351" s="257"/>
      <c r="K351" s="255">
        <v>0</v>
      </c>
    </row>
    <row r="352" spans="1:12" ht="16.5" customHeight="1" x14ac:dyDescent="0.25">
      <c r="A352" s="5">
        <v>236</v>
      </c>
      <c r="B352" s="14" t="s">
        <v>522</v>
      </c>
      <c r="C352" s="251">
        <v>2017</v>
      </c>
      <c r="D352" s="271"/>
      <c r="E352" s="240" t="s">
        <v>523</v>
      </c>
      <c r="F352" s="253" t="s">
        <v>39</v>
      </c>
      <c r="G352" s="324">
        <v>1000000</v>
      </c>
      <c r="H352" s="257"/>
      <c r="I352" s="257"/>
      <c r="K352" s="255">
        <v>0</v>
      </c>
    </row>
    <row r="353" spans="1:12" s="3" customFormat="1" ht="16.5" customHeight="1" x14ac:dyDescent="0.2">
      <c r="A353" s="5">
        <v>238</v>
      </c>
      <c r="B353" s="14" t="s">
        <v>524</v>
      </c>
      <c r="C353" s="251">
        <v>2017</v>
      </c>
      <c r="D353" s="271"/>
      <c r="E353" s="240" t="s">
        <v>525</v>
      </c>
      <c r="F353" s="253" t="s">
        <v>39</v>
      </c>
      <c r="G353" s="324">
        <v>150000</v>
      </c>
      <c r="H353" s="257">
        <v>43252</v>
      </c>
      <c r="I353" s="257">
        <v>43518</v>
      </c>
      <c r="J353" s="254">
        <v>1</v>
      </c>
      <c r="K353" s="255">
        <v>146687.65</v>
      </c>
      <c r="L353" s="294"/>
    </row>
    <row r="354" spans="1:12" s="3" customFormat="1" ht="16.5" customHeight="1" x14ac:dyDescent="0.2">
      <c r="A354" s="5">
        <v>239</v>
      </c>
      <c r="B354" s="306" t="s">
        <v>526</v>
      </c>
      <c r="C354" s="251">
        <v>2017</v>
      </c>
      <c r="D354" s="271"/>
      <c r="E354" s="240" t="s">
        <v>527</v>
      </c>
      <c r="F354" s="253" t="s">
        <v>308</v>
      </c>
      <c r="G354" s="324">
        <v>1178571.43</v>
      </c>
      <c r="H354" s="257">
        <v>43024</v>
      </c>
      <c r="I354" s="257">
        <v>43266</v>
      </c>
      <c r="J354" s="254">
        <v>1</v>
      </c>
      <c r="K354" s="255">
        <v>1083384.5900000001</v>
      </c>
      <c r="L354" s="240"/>
    </row>
    <row r="355" spans="1:12" ht="16.5" customHeight="1" x14ac:dyDescent="0.25">
      <c r="A355" s="5">
        <v>241</v>
      </c>
      <c r="B355" s="14">
        <v>0</v>
      </c>
      <c r="C355" s="251">
        <v>2017</v>
      </c>
      <c r="D355" s="271"/>
      <c r="E355" s="240" t="s">
        <v>528</v>
      </c>
      <c r="F355" s="253" t="s">
        <v>168</v>
      </c>
      <c r="G355" s="324">
        <v>500000</v>
      </c>
      <c r="H355" s="257">
        <v>43478</v>
      </c>
      <c r="I355" s="257">
        <v>43936</v>
      </c>
      <c r="J355" s="254">
        <v>1</v>
      </c>
      <c r="K355" s="255">
        <v>117245.47</v>
      </c>
    </row>
    <row r="356" spans="1:12" s="3" customFormat="1" ht="16.5" customHeight="1" x14ac:dyDescent="0.2">
      <c r="A356" s="5">
        <v>246</v>
      </c>
      <c r="B356" s="14" t="s">
        <v>529</v>
      </c>
      <c r="C356" s="251">
        <v>2017</v>
      </c>
      <c r="D356" s="271"/>
      <c r="E356" s="240" t="s">
        <v>530</v>
      </c>
      <c r="F356" s="253" t="s">
        <v>27</v>
      </c>
      <c r="G356" s="324">
        <v>678571.43</v>
      </c>
      <c r="H356" s="257">
        <v>43236</v>
      </c>
      <c r="I356" s="257">
        <v>43496</v>
      </c>
      <c r="J356" s="254">
        <v>1</v>
      </c>
      <c r="K356" s="255">
        <v>532636.79</v>
      </c>
      <c r="L356" s="240"/>
    </row>
    <row r="357" spans="1:12" s="3" customFormat="1" ht="16.5" customHeight="1" x14ac:dyDescent="0.2">
      <c r="A357" s="5">
        <v>247</v>
      </c>
      <c r="B357" s="306" t="s">
        <v>531</v>
      </c>
      <c r="C357" s="251">
        <v>2017</v>
      </c>
      <c r="D357" s="271"/>
      <c r="E357" s="240" t="s">
        <v>532</v>
      </c>
      <c r="F357" s="253" t="s">
        <v>42</v>
      </c>
      <c r="G357" s="324">
        <v>1000000</v>
      </c>
      <c r="H357" s="257">
        <v>43070</v>
      </c>
      <c r="I357" s="257">
        <v>43312</v>
      </c>
      <c r="J357" s="254">
        <v>1</v>
      </c>
      <c r="K357" s="255">
        <v>910370.06</v>
      </c>
      <c r="L357" s="240"/>
    </row>
    <row r="358" spans="1:12" s="14" customFormat="1" ht="26.25" customHeight="1" x14ac:dyDescent="0.25">
      <c r="A358" s="15">
        <v>249</v>
      </c>
      <c r="B358" s="14" t="s">
        <v>533</v>
      </c>
      <c r="C358" s="251">
        <v>2017</v>
      </c>
      <c r="D358" s="251"/>
      <c r="E358" s="240" t="s">
        <v>534</v>
      </c>
      <c r="F358" s="253" t="s">
        <v>80</v>
      </c>
      <c r="G358" s="324">
        <v>1000000</v>
      </c>
      <c r="H358" s="257">
        <v>43236</v>
      </c>
      <c r="I358" s="257">
        <v>44044</v>
      </c>
      <c r="J358" s="254">
        <v>0.9</v>
      </c>
      <c r="K358" s="255">
        <v>246842</v>
      </c>
      <c r="L358" s="240" t="s">
        <v>810</v>
      </c>
    </row>
    <row r="359" spans="1:12" s="14" customFormat="1" ht="16.5" customHeight="1" x14ac:dyDescent="0.25">
      <c r="A359" s="15">
        <v>250</v>
      </c>
      <c r="B359" s="306" t="s">
        <v>535</v>
      </c>
      <c r="C359" s="251">
        <v>2017</v>
      </c>
      <c r="D359" s="251"/>
      <c r="E359" s="240" t="s">
        <v>536</v>
      </c>
      <c r="F359" s="253" t="s">
        <v>80</v>
      </c>
      <c r="G359" s="324">
        <v>678571.43</v>
      </c>
      <c r="H359" s="257">
        <v>43267</v>
      </c>
      <c r="I359" s="257">
        <v>43830</v>
      </c>
      <c r="J359" s="254">
        <v>1</v>
      </c>
      <c r="K359" s="255">
        <v>301799.59000000003</v>
      </c>
      <c r="L359" s="294"/>
    </row>
    <row r="360" spans="1:12" s="3" customFormat="1" ht="16.5" customHeight="1" x14ac:dyDescent="0.2">
      <c r="A360" s="5">
        <v>253</v>
      </c>
      <c r="B360" s="14">
        <v>0</v>
      </c>
      <c r="C360" s="251">
        <v>2017</v>
      </c>
      <c r="D360" s="271"/>
      <c r="E360" s="240" t="s">
        <v>537</v>
      </c>
      <c r="F360" s="253" t="s">
        <v>24</v>
      </c>
      <c r="G360" s="324">
        <v>500000</v>
      </c>
      <c r="H360" s="257"/>
      <c r="I360" s="257"/>
      <c r="J360" s="254"/>
      <c r="K360" s="255">
        <v>0</v>
      </c>
      <c r="L360" s="240"/>
    </row>
    <row r="361" spans="1:12" s="14" customFormat="1" ht="16.5" customHeight="1" x14ac:dyDescent="0.25">
      <c r="A361" s="15">
        <v>256</v>
      </c>
      <c r="B361" s="306" t="s">
        <v>540</v>
      </c>
      <c r="C361" s="251">
        <v>2017</v>
      </c>
      <c r="D361" s="251"/>
      <c r="E361" s="240" t="s">
        <v>541</v>
      </c>
      <c r="F361" s="253" t="s">
        <v>146</v>
      </c>
      <c r="G361" s="324">
        <v>678571.43</v>
      </c>
      <c r="H361" s="257">
        <v>43753</v>
      </c>
      <c r="I361" s="257">
        <v>44043</v>
      </c>
      <c r="J361" s="254">
        <v>0.96</v>
      </c>
      <c r="K361" s="255">
        <v>225203.68</v>
      </c>
      <c r="L361" s="240" t="s">
        <v>810</v>
      </c>
    </row>
    <row r="362" spans="1:12" ht="16.5" customHeight="1" x14ac:dyDescent="0.25">
      <c r="A362" s="5">
        <v>257</v>
      </c>
      <c r="B362" s="306" t="s">
        <v>542</v>
      </c>
      <c r="C362" s="251">
        <v>2017</v>
      </c>
      <c r="D362" s="271"/>
      <c r="E362" s="240" t="s">
        <v>543</v>
      </c>
      <c r="F362" s="253" t="s">
        <v>146</v>
      </c>
      <c r="G362" s="324">
        <v>500000</v>
      </c>
      <c r="H362" s="257">
        <v>43475</v>
      </c>
      <c r="I362" s="257">
        <v>43906</v>
      </c>
      <c r="J362" s="254">
        <v>0.95</v>
      </c>
      <c r="K362" s="255">
        <v>429480.42</v>
      </c>
      <c r="L362" s="294" t="s">
        <v>810</v>
      </c>
    </row>
    <row r="363" spans="1:12" s="3" customFormat="1" ht="16.5" customHeight="1" x14ac:dyDescent="0.2">
      <c r="A363" s="5">
        <v>260</v>
      </c>
      <c r="B363" s="306" t="s">
        <v>544</v>
      </c>
      <c r="C363" s="251">
        <v>2017</v>
      </c>
      <c r="D363" s="271"/>
      <c r="E363" s="49" t="s">
        <v>545</v>
      </c>
      <c r="F363" s="253" t="s">
        <v>157</v>
      </c>
      <c r="G363" s="324">
        <v>1078571.43</v>
      </c>
      <c r="H363" s="257">
        <v>43146</v>
      </c>
      <c r="I363" s="257">
        <v>43585</v>
      </c>
      <c r="J363" s="254">
        <v>1</v>
      </c>
      <c r="K363" s="255">
        <v>1023759.93</v>
      </c>
      <c r="L363" s="240"/>
    </row>
    <row r="364" spans="1:12" ht="16.5" customHeight="1" x14ac:dyDescent="0.25">
      <c r="A364" s="5">
        <v>288</v>
      </c>
      <c r="B364" s="14">
        <v>0</v>
      </c>
      <c r="C364" s="251">
        <v>2017</v>
      </c>
      <c r="D364" s="271"/>
      <c r="E364" s="240" t="s">
        <v>546</v>
      </c>
      <c r="F364" s="253" t="s">
        <v>106</v>
      </c>
      <c r="G364" s="324">
        <v>100000</v>
      </c>
      <c r="H364" s="257">
        <v>43983</v>
      </c>
      <c r="I364" s="257">
        <v>44058</v>
      </c>
      <c r="J364" s="254">
        <v>1</v>
      </c>
      <c r="K364" s="255">
        <v>44042.5</v>
      </c>
      <c r="L364" s="277"/>
    </row>
    <row r="365" spans="1:12" s="3" customFormat="1" ht="16.5" customHeight="1" x14ac:dyDescent="0.2">
      <c r="A365" s="5">
        <v>295</v>
      </c>
      <c r="B365" s="306" t="s">
        <v>547</v>
      </c>
      <c r="C365" s="251">
        <v>2017</v>
      </c>
      <c r="D365" s="271"/>
      <c r="E365" s="240" t="s">
        <v>548</v>
      </c>
      <c r="F365" s="253" t="s">
        <v>65</v>
      </c>
      <c r="G365" s="324">
        <v>220000</v>
      </c>
      <c r="H365" s="257">
        <v>43191</v>
      </c>
      <c r="I365" s="257">
        <v>43312</v>
      </c>
      <c r="J365" s="254">
        <v>1</v>
      </c>
      <c r="K365" s="255">
        <v>189414.53</v>
      </c>
      <c r="L365" s="240"/>
    </row>
    <row r="366" spans="1:12" s="3" customFormat="1" ht="16.5" customHeight="1" x14ac:dyDescent="0.2">
      <c r="A366" s="5">
        <v>297</v>
      </c>
      <c r="B366" s="306" t="s">
        <v>549</v>
      </c>
      <c r="C366" s="251">
        <v>2017</v>
      </c>
      <c r="D366" s="271"/>
      <c r="E366" s="240" t="s">
        <v>550</v>
      </c>
      <c r="F366" s="253" t="s">
        <v>42</v>
      </c>
      <c r="G366" s="324">
        <v>100000</v>
      </c>
      <c r="H366" s="257">
        <v>43191</v>
      </c>
      <c r="I366" s="257">
        <v>43343</v>
      </c>
      <c r="J366" s="254">
        <v>1</v>
      </c>
      <c r="K366" s="255">
        <v>95011</v>
      </c>
      <c r="L366" s="240"/>
    </row>
    <row r="367" spans="1:12" s="3" customFormat="1" ht="16.5" customHeight="1" x14ac:dyDescent="0.2">
      <c r="A367" s="5">
        <v>299</v>
      </c>
      <c r="B367" s="306" t="s">
        <v>551</v>
      </c>
      <c r="C367" s="251">
        <v>2017</v>
      </c>
      <c r="D367" s="271"/>
      <c r="E367" s="240" t="s">
        <v>552</v>
      </c>
      <c r="F367" s="253" t="s">
        <v>246</v>
      </c>
      <c r="G367" s="324">
        <v>170000</v>
      </c>
      <c r="H367" s="257">
        <v>43101</v>
      </c>
      <c r="I367" s="257">
        <v>43146</v>
      </c>
      <c r="J367" s="254">
        <v>1</v>
      </c>
      <c r="K367" s="255">
        <v>148954.81</v>
      </c>
      <c r="L367" s="294"/>
    </row>
    <row r="368" spans="1:12" s="7" customFormat="1" ht="16.5" customHeight="1" x14ac:dyDescent="0.2">
      <c r="A368" s="5">
        <v>300</v>
      </c>
      <c r="B368" s="306" t="s">
        <v>553</v>
      </c>
      <c r="C368" s="251">
        <v>2017</v>
      </c>
      <c r="D368" s="271"/>
      <c r="E368" s="240" t="s">
        <v>554</v>
      </c>
      <c r="F368" s="253" t="s">
        <v>555</v>
      </c>
      <c r="G368" s="324">
        <v>100000</v>
      </c>
      <c r="H368" s="257">
        <v>43024</v>
      </c>
      <c r="I368" s="257">
        <v>43159</v>
      </c>
      <c r="J368" s="254">
        <v>1</v>
      </c>
      <c r="K368" s="255">
        <v>90879.07</v>
      </c>
      <c r="L368" s="294"/>
    </row>
    <row r="369" spans="1:12" s="3" customFormat="1" ht="16.5" customHeight="1" x14ac:dyDescent="0.2">
      <c r="A369" s="5">
        <v>302</v>
      </c>
      <c r="B369" s="306" t="s">
        <v>556</v>
      </c>
      <c r="C369" s="251">
        <v>2017</v>
      </c>
      <c r="D369" s="271"/>
      <c r="E369" s="240" t="s">
        <v>557</v>
      </c>
      <c r="F369" s="253" t="s">
        <v>165</v>
      </c>
      <c r="G369" s="324">
        <v>150000</v>
      </c>
      <c r="H369" s="257">
        <v>43723</v>
      </c>
      <c r="I369" s="257">
        <v>44090</v>
      </c>
      <c r="J369" s="254">
        <v>0.5</v>
      </c>
      <c r="K369" s="255">
        <v>70424.490000000005</v>
      </c>
      <c r="L369" s="240" t="s">
        <v>813</v>
      </c>
    </row>
    <row r="370" spans="1:12" s="3" customFormat="1" ht="16.5" customHeight="1" x14ac:dyDescent="0.2">
      <c r="A370" s="5">
        <v>305</v>
      </c>
      <c r="B370" s="306" t="s">
        <v>558</v>
      </c>
      <c r="C370" s="251">
        <v>2017</v>
      </c>
      <c r="D370" s="271"/>
      <c r="E370" s="240" t="s">
        <v>559</v>
      </c>
      <c r="F370" s="253" t="s">
        <v>44</v>
      </c>
      <c r="G370" s="324">
        <v>150000</v>
      </c>
      <c r="H370" s="257">
        <v>43191</v>
      </c>
      <c r="I370" s="257">
        <v>43343</v>
      </c>
      <c r="J370" s="254">
        <v>1</v>
      </c>
      <c r="K370" s="255">
        <v>143423.48000000001</v>
      </c>
      <c r="L370" s="240"/>
    </row>
    <row r="371" spans="1:12" s="3" customFormat="1" ht="16.5" customHeight="1" x14ac:dyDescent="0.2">
      <c r="A371" s="5">
        <v>313</v>
      </c>
      <c r="B371" s="306" t="s">
        <v>560</v>
      </c>
      <c r="C371" s="251">
        <v>2017</v>
      </c>
      <c r="D371" s="271"/>
      <c r="E371" s="240" t="s">
        <v>561</v>
      </c>
      <c r="F371" s="253" t="s">
        <v>42</v>
      </c>
      <c r="G371" s="324">
        <v>1000000</v>
      </c>
      <c r="H371" s="257">
        <v>43628</v>
      </c>
      <c r="I371" s="257">
        <v>43992</v>
      </c>
      <c r="J371" s="254">
        <v>0.8</v>
      </c>
      <c r="K371" s="255">
        <v>447997.6</v>
      </c>
      <c r="L371" s="240" t="s">
        <v>810</v>
      </c>
    </row>
    <row r="372" spans="1:12" s="3" customFormat="1" ht="16.5" customHeight="1" x14ac:dyDescent="0.2">
      <c r="A372" s="5">
        <v>316</v>
      </c>
      <c r="B372" s="33" t="s">
        <v>315</v>
      </c>
      <c r="C372" s="251">
        <v>2017</v>
      </c>
      <c r="D372" s="271"/>
      <c r="E372" s="240" t="s">
        <v>562</v>
      </c>
      <c r="F372" s="253"/>
      <c r="G372" s="324">
        <v>2980124.07</v>
      </c>
      <c r="H372" s="257"/>
      <c r="I372" s="257"/>
      <c r="J372" s="254"/>
      <c r="K372" s="255">
        <v>0</v>
      </c>
      <c r="L372" s="240"/>
    </row>
    <row r="373" spans="1:12" s="14" customFormat="1" ht="16.5" customHeight="1" x14ac:dyDescent="0.25">
      <c r="A373" s="15">
        <v>193</v>
      </c>
      <c r="B373" s="306" t="s">
        <v>563</v>
      </c>
      <c r="C373" s="251">
        <v>2017</v>
      </c>
      <c r="D373" s="251"/>
      <c r="E373" s="240" t="s">
        <v>564</v>
      </c>
      <c r="F373" s="253" t="s">
        <v>42</v>
      </c>
      <c r="G373" s="324">
        <v>18000000</v>
      </c>
      <c r="H373" s="257">
        <v>43075</v>
      </c>
      <c r="I373" s="257">
        <v>43890</v>
      </c>
      <c r="J373" s="254">
        <v>1</v>
      </c>
      <c r="K373" s="255">
        <v>16778685.579999998</v>
      </c>
      <c r="L373" s="294"/>
    </row>
    <row r="374" spans="1:12" s="14" customFormat="1" ht="16.5" customHeight="1" x14ac:dyDescent="0.25">
      <c r="A374" s="15">
        <v>194</v>
      </c>
      <c r="B374" s="14" t="s">
        <v>565</v>
      </c>
      <c r="C374" s="251">
        <v>2017</v>
      </c>
      <c r="D374" s="251"/>
      <c r="E374" s="240" t="s">
        <v>566</v>
      </c>
      <c r="F374" s="253" t="s">
        <v>80</v>
      </c>
      <c r="G374" s="324">
        <v>16000000</v>
      </c>
      <c r="H374" s="257">
        <v>42990</v>
      </c>
      <c r="I374" s="257">
        <v>43373</v>
      </c>
      <c r="J374" s="254">
        <v>1</v>
      </c>
      <c r="K374" s="255">
        <v>15993892.48</v>
      </c>
      <c r="L374" s="294"/>
    </row>
    <row r="375" spans="1:12" s="3" customFormat="1" ht="16.5" customHeight="1" x14ac:dyDescent="0.2">
      <c r="A375" s="5">
        <v>315</v>
      </c>
      <c r="B375" s="33" t="s">
        <v>497</v>
      </c>
      <c r="C375" s="251">
        <v>2017</v>
      </c>
      <c r="D375" s="271"/>
      <c r="E375" s="240" t="s">
        <v>75</v>
      </c>
      <c r="F375" s="253"/>
      <c r="G375" s="324">
        <v>533460</v>
      </c>
      <c r="H375" s="257">
        <v>42886</v>
      </c>
      <c r="I375" s="257" t="s">
        <v>710</v>
      </c>
      <c r="J375" s="254">
        <v>1</v>
      </c>
      <c r="K375" s="255">
        <f>533460-17904.44</f>
        <v>515555.56</v>
      </c>
      <c r="L375" s="294"/>
    </row>
    <row r="376" spans="1:12" s="3" customFormat="1" ht="16.5" customHeight="1" x14ac:dyDescent="0.25">
      <c r="A376" s="5">
        <v>386</v>
      </c>
      <c r="B376" s="14"/>
      <c r="C376" s="251">
        <v>2018</v>
      </c>
      <c r="D376" s="238"/>
      <c r="E376" s="240" t="s">
        <v>50</v>
      </c>
      <c r="F376" s="253"/>
      <c r="G376" s="324">
        <v>9809031.8900000006</v>
      </c>
      <c r="H376" s="257"/>
      <c r="I376" s="257"/>
      <c r="J376" s="254"/>
      <c r="K376" s="255">
        <v>0</v>
      </c>
      <c r="L376" s="240"/>
    </row>
    <row r="377" spans="1:12" s="3" customFormat="1" ht="16.5" customHeight="1" x14ac:dyDescent="0.2">
      <c r="A377" s="5">
        <v>387</v>
      </c>
      <c r="B377" s="14"/>
      <c r="C377" s="251">
        <v>2018</v>
      </c>
      <c r="D377" s="271"/>
      <c r="E377" s="240" t="s">
        <v>567</v>
      </c>
      <c r="F377" s="266"/>
      <c r="G377" s="324">
        <v>1754285.71</v>
      </c>
      <c r="H377" s="273"/>
      <c r="I377" s="273"/>
      <c r="J377" s="254"/>
      <c r="K377" s="258">
        <v>0</v>
      </c>
      <c r="L377" s="240"/>
    </row>
    <row r="378" spans="1:12" s="14" customFormat="1" ht="16.5" customHeight="1" x14ac:dyDescent="0.25">
      <c r="A378" s="15">
        <v>389</v>
      </c>
      <c r="B378" s="14" t="s">
        <v>568</v>
      </c>
      <c r="C378" s="251">
        <v>2018</v>
      </c>
      <c r="D378" s="251"/>
      <c r="E378" s="240" t="s">
        <v>569</v>
      </c>
      <c r="F378" s="310"/>
      <c r="G378" s="324">
        <v>3500000</v>
      </c>
      <c r="H378" s="273">
        <v>43474</v>
      </c>
      <c r="I378" s="273">
        <v>43830</v>
      </c>
      <c r="J378" s="254">
        <v>1</v>
      </c>
      <c r="K378" s="258">
        <v>2880888.09</v>
      </c>
      <c r="L378" s="294" t="s">
        <v>810</v>
      </c>
    </row>
    <row r="379" spans="1:12" s="3" customFormat="1" ht="16.5" customHeight="1" x14ac:dyDescent="0.2">
      <c r="A379" s="5">
        <v>391</v>
      </c>
      <c r="B379" s="14" t="s">
        <v>573</v>
      </c>
      <c r="C379" s="251">
        <v>2018</v>
      </c>
      <c r="D379" s="271"/>
      <c r="E379" s="240" t="s">
        <v>574</v>
      </c>
      <c r="F379" s="338" t="s">
        <v>42</v>
      </c>
      <c r="G379" s="324">
        <v>1000000</v>
      </c>
      <c r="H379" s="273">
        <v>43191</v>
      </c>
      <c r="I379" s="273">
        <v>43434</v>
      </c>
      <c r="J379" s="254">
        <v>1</v>
      </c>
      <c r="K379" s="258">
        <v>872520.61</v>
      </c>
      <c r="L379" s="240"/>
    </row>
    <row r="380" spans="1:12" s="3" customFormat="1" ht="16.5" customHeight="1" x14ac:dyDescent="0.2">
      <c r="A380" s="5">
        <v>392</v>
      </c>
      <c r="B380" s="14" t="s">
        <v>575</v>
      </c>
      <c r="C380" s="251">
        <v>2018</v>
      </c>
      <c r="D380" s="271"/>
      <c r="E380" s="240" t="s">
        <v>576</v>
      </c>
      <c r="F380" s="310" t="s">
        <v>65</v>
      </c>
      <c r="G380" s="324">
        <v>1000000</v>
      </c>
      <c r="H380" s="273">
        <v>43191</v>
      </c>
      <c r="I380" s="273">
        <v>43524</v>
      </c>
      <c r="J380" s="254">
        <v>1</v>
      </c>
      <c r="K380" s="258">
        <v>853979.33</v>
      </c>
      <c r="L380" s="240"/>
    </row>
    <row r="381" spans="1:12" s="3" customFormat="1" ht="16.5" customHeight="1" x14ac:dyDescent="0.2">
      <c r="A381" s="5">
        <v>394</v>
      </c>
      <c r="B381" s="14" t="s">
        <v>579</v>
      </c>
      <c r="C381" s="251">
        <v>2018</v>
      </c>
      <c r="D381" s="271"/>
      <c r="E381" s="240" t="s">
        <v>580</v>
      </c>
      <c r="F381" s="310" t="s">
        <v>101</v>
      </c>
      <c r="G381" s="324">
        <v>1000000</v>
      </c>
      <c r="H381" s="273">
        <v>43191</v>
      </c>
      <c r="I381" s="273">
        <v>43403</v>
      </c>
      <c r="J381" s="254">
        <v>1</v>
      </c>
      <c r="K381" s="258">
        <v>830492.78</v>
      </c>
      <c r="L381" s="240"/>
    </row>
    <row r="382" spans="1:12" s="3" customFormat="1" ht="16.5" customHeight="1" x14ac:dyDescent="0.2">
      <c r="A382" s="5">
        <v>395</v>
      </c>
      <c r="B382" s="14" t="s">
        <v>581</v>
      </c>
      <c r="C382" s="251">
        <v>2018</v>
      </c>
      <c r="D382" s="271"/>
      <c r="E382" s="240" t="s">
        <v>582</v>
      </c>
      <c r="F382" s="338" t="s">
        <v>146</v>
      </c>
      <c r="G382" s="324">
        <v>1000000</v>
      </c>
      <c r="H382" s="273">
        <v>43191</v>
      </c>
      <c r="I382" s="273">
        <v>43677</v>
      </c>
      <c r="J382" s="254">
        <v>1</v>
      </c>
      <c r="K382" s="258">
        <v>853320.52</v>
      </c>
      <c r="L382" s="240"/>
    </row>
    <row r="383" spans="1:12" s="3" customFormat="1" ht="16.5" customHeight="1" x14ac:dyDescent="0.2">
      <c r="A383" s="5">
        <v>396</v>
      </c>
      <c r="B383" s="14" t="s">
        <v>583</v>
      </c>
      <c r="C383" s="251">
        <v>2018</v>
      </c>
      <c r="D383" s="271"/>
      <c r="E383" s="240" t="s">
        <v>584</v>
      </c>
      <c r="F383" s="338" t="s">
        <v>146</v>
      </c>
      <c r="G383" s="324">
        <v>1000000</v>
      </c>
      <c r="H383" s="273">
        <v>43191</v>
      </c>
      <c r="I383" s="273">
        <v>43585</v>
      </c>
      <c r="J383" s="254">
        <v>1</v>
      </c>
      <c r="K383" s="258">
        <v>954259.8</v>
      </c>
      <c r="L383" s="240"/>
    </row>
    <row r="384" spans="1:12" s="3" customFormat="1" ht="16.5" customHeight="1" x14ac:dyDescent="0.2">
      <c r="A384" s="5">
        <v>397</v>
      </c>
      <c r="B384" s="14" t="s">
        <v>585</v>
      </c>
      <c r="C384" s="251">
        <v>2018</v>
      </c>
      <c r="D384" s="271"/>
      <c r="E384" s="240" t="s">
        <v>586</v>
      </c>
      <c r="F384" s="338" t="s">
        <v>178</v>
      </c>
      <c r="G384" s="324">
        <v>1000000</v>
      </c>
      <c r="H384" s="273">
        <v>43191</v>
      </c>
      <c r="I384" s="273">
        <v>43646</v>
      </c>
      <c r="J384" s="254">
        <v>1</v>
      </c>
      <c r="K384" s="258">
        <v>930305.59</v>
      </c>
      <c r="L384" s="240"/>
    </row>
    <row r="385" spans="1:12" s="3" customFormat="1" ht="16.5" customHeight="1" x14ac:dyDescent="0.2">
      <c r="A385" s="5">
        <v>400</v>
      </c>
      <c r="B385" s="14" t="s">
        <v>591</v>
      </c>
      <c r="C385" s="251">
        <v>2018</v>
      </c>
      <c r="D385" s="271"/>
      <c r="E385" s="240" t="s">
        <v>592</v>
      </c>
      <c r="F385" s="310" t="s">
        <v>22</v>
      </c>
      <c r="G385" s="324">
        <v>5500000</v>
      </c>
      <c r="H385" s="273">
        <v>43191</v>
      </c>
      <c r="I385" s="273">
        <v>43677</v>
      </c>
      <c r="J385" s="254">
        <v>1</v>
      </c>
      <c r="K385" s="258">
        <v>4539005.09</v>
      </c>
      <c r="L385" s="240"/>
    </row>
    <row r="386" spans="1:12" s="3" customFormat="1" ht="16.5" customHeight="1" x14ac:dyDescent="0.2">
      <c r="A386" s="5">
        <v>401</v>
      </c>
      <c r="B386" s="14" t="s">
        <v>593</v>
      </c>
      <c r="C386" s="251">
        <v>2018</v>
      </c>
      <c r="D386" s="271"/>
      <c r="E386" s="240" t="s">
        <v>594</v>
      </c>
      <c r="F386" s="310" t="s">
        <v>22</v>
      </c>
      <c r="G386" s="324">
        <v>5872000</v>
      </c>
      <c r="H386" s="273">
        <v>43191</v>
      </c>
      <c r="I386" s="273">
        <v>43646</v>
      </c>
      <c r="J386" s="254">
        <v>1</v>
      </c>
      <c r="K386" s="258">
        <v>5222289.97</v>
      </c>
      <c r="L386" s="240"/>
    </row>
    <row r="387" spans="1:12" s="3" customFormat="1" ht="16.5" customHeight="1" x14ac:dyDescent="0.2">
      <c r="A387" s="5">
        <v>402</v>
      </c>
      <c r="B387" s="14" t="s">
        <v>595</v>
      </c>
      <c r="C387" s="251">
        <v>2018</v>
      </c>
      <c r="D387" s="271"/>
      <c r="E387" s="240" t="s">
        <v>596</v>
      </c>
      <c r="F387" s="310" t="s">
        <v>22</v>
      </c>
      <c r="G387" s="324">
        <v>5500000</v>
      </c>
      <c r="H387" s="273">
        <v>43191</v>
      </c>
      <c r="I387" s="273">
        <v>43616</v>
      </c>
      <c r="J387" s="254">
        <v>1</v>
      </c>
      <c r="K387" s="258">
        <v>4593263.8499999996</v>
      </c>
      <c r="L387" s="240"/>
    </row>
    <row r="388" spans="1:12" s="14" customFormat="1" ht="16.5" customHeight="1" x14ac:dyDescent="0.25">
      <c r="A388" s="15">
        <v>403</v>
      </c>
      <c r="B388" s="14" t="s">
        <v>597</v>
      </c>
      <c r="C388" s="251">
        <v>2018</v>
      </c>
      <c r="D388" s="251"/>
      <c r="E388" s="240" t="s">
        <v>598</v>
      </c>
      <c r="F388" s="310" t="s">
        <v>22</v>
      </c>
      <c r="G388" s="324">
        <v>28340000</v>
      </c>
      <c r="H388" s="273">
        <v>43614</v>
      </c>
      <c r="I388" s="273">
        <v>43716</v>
      </c>
      <c r="J388" s="254">
        <v>1</v>
      </c>
      <c r="K388" s="258">
        <v>28213392.75</v>
      </c>
      <c r="L388" s="240"/>
    </row>
    <row r="389" spans="1:12" s="239" customFormat="1" ht="16.5" customHeight="1" x14ac:dyDescent="0.25">
      <c r="A389" s="15">
        <v>404</v>
      </c>
      <c r="B389" s="14" t="s">
        <v>599</v>
      </c>
      <c r="C389" s="251">
        <v>2018</v>
      </c>
      <c r="D389" s="251"/>
      <c r="E389" s="240" t="s">
        <v>600</v>
      </c>
      <c r="F389" s="338" t="s">
        <v>239</v>
      </c>
      <c r="G389" s="324">
        <v>10500000</v>
      </c>
      <c r="H389" s="273">
        <v>43108</v>
      </c>
      <c r="I389" s="273">
        <v>43708</v>
      </c>
      <c r="J389" s="254">
        <v>1</v>
      </c>
      <c r="K389" s="258">
        <v>8727760.25</v>
      </c>
      <c r="L389" s="294"/>
    </row>
    <row r="390" spans="1:12" s="3" customFormat="1" ht="16.5" customHeight="1" x14ac:dyDescent="0.2">
      <c r="A390" s="5">
        <v>405</v>
      </c>
      <c r="B390" s="14" t="s">
        <v>601</v>
      </c>
      <c r="C390" s="251">
        <v>2018</v>
      </c>
      <c r="D390" s="271"/>
      <c r="E390" s="240" t="s">
        <v>602</v>
      </c>
      <c r="F390" s="345" t="s">
        <v>65</v>
      </c>
      <c r="G390" s="324">
        <v>300000</v>
      </c>
      <c r="H390" s="273">
        <v>43191</v>
      </c>
      <c r="I390" s="273">
        <v>43312</v>
      </c>
      <c r="J390" s="254">
        <v>1</v>
      </c>
      <c r="K390" s="258">
        <f>173965.88+1650</f>
        <v>175615.88</v>
      </c>
      <c r="L390" s="240"/>
    </row>
    <row r="391" spans="1:12" s="3" customFormat="1" ht="16.5" customHeight="1" x14ac:dyDescent="0.2">
      <c r="A391" s="5">
        <v>408</v>
      </c>
      <c r="B391" s="14" t="s">
        <v>607</v>
      </c>
      <c r="C391" s="251">
        <v>2018</v>
      </c>
      <c r="D391" s="271"/>
      <c r="E391" s="240" t="s">
        <v>608</v>
      </c>
      <c r="F391" s="338" t="s">
        <v>80</v>
      </c>
      <c r="G391" s="324">
        <v>600000</v>
      </c>
      <c r="H391" s="273">
        <v>43191</v>
      </c>
      <c r="I391" s="273">
        <v>43646</v>
      </c>
      <c r="J391" s="254">
        <v>1</v>
      </c>
      <c r="K391" s="346">
        <v>521679.69</v>
      </c>
      <c r="L391" s="240"/>
    </row>
    <row r="392" spans="1:12" s="3" customFormat="1" ht="16.5" customHeight="1" x14ac:dyDescent="0.2">
      <c r="A392" s="5">
        <v>409</v>
      </c>
      <c r="B392" s="14" t="s">
        <v>609</v>
      </c>
      <c r="C392" s="251">
        <v>2018</v>
      </c>
      <c r="D392" s="271"/>
      <c r="E392" s="240" t="s">
        <v>610</v>
      </c>
      <c r="F392" s="338" t="s">
        <v>80</v>
      </c>
      <c r="G392" s="324">
        <v>500000</v>
      </c>
      <c r="H392" s="273">
        <v>43191</v>
      </c>
      <c r="I392" s="273">
        <v>43389</v>
      </c>
      <c r="J392" s="254">
        <v>1</v>
      </c>
      <c r="K392" s="258">
        <v>394845.27</v>
      </c>
      <c r="L392" s="240"/>
    </row>
    <row r="393" spans="1:12" s="14" customFormat="1" ht="16.5" customHeight="1" x14ac:dyDescent="0.25">
      <c r="A393" s="15">
        <v>411</v>
      </c>
      <c r="B393" s="14" t="s">
        <v>613</v>
      </c>
      <c r="C393" s="251">
        <v>2018</v>
      </c>
      <c r="D393" s="251"/>
      <c r="E393" s="240" t="s">
        <v>614</v>
      </c>
      <c r="F393" s="338" t="s">
        <v>178</v>
      </c>
      <c r="G393" s="324">
        <v>500000</v>
      </c>
      <c r="H393" s="273">
        <v>43191</v>
      </c>
      <c r="I393" s="273">
        <v>43906</v>
      </c>
      <c r="J393" s="254">
        <v>1</v>
      </c>
      <c r="K393" s="258">
        <v>266836.87</v>
      </c>
      <c r="L393" s="240"/>
    </row>
    <row r="394" spans="1:12" s="3" customFormat="1" ht="16.5" customHeight="1" x14ac:dyDescent="0.2">
      <c r="A394" s="5">
        <v>412</v>
      </c>
      <c r="B394" s="14" t="s">
        <v>615</v>
      </c>
      <c r="C394" s="251">
        <v>2018</v>
      </c>
      <c r="D394" s="271"/>
      <c r="E394" s="240" t="s">
        <v>616</v>
      </c>
      <c r="F394" s="338" t="s">
        <v>178</v>
      </c>
      <c r="G394" s="324">
        <v>600000</v>
      </c>
      <c r="H394" s="273">
        <v>43374</v>
      </c>
      <c r="I394" s="273">
        <v>43555</v>
      </c>
      <c r="J394" s="254">
        <v>1</v>
      </c>
      <c r="K394" s="258">
        <v>515539.32</v>
      </c>
      <c r="L394" s="240"/>
    </row>
    <row r="395" spans="1:12" s="3" customFormat="1" ht="16.5" customHeight="1" x14ac:dyDescent="0.2">
      <c r="A395" s="5">
        <v>413</v>
      </c>
      <c r="B395" s="14" t="s">
        <v>617</v>
      </c>
      <c r="C395" s="251">
        <v>2018</v>
      </c>
      <c r="D395" s="271"/>
      <c r="E395" s="240" t="s">
        <v>618</v>
      </c>
      <c r="F395" s="338" t="s">
        <v>246</v>
      </c>
      <c r="G395" s="324">
        <v>500000</v>
      </c>
      <c r="H395" s="273">
        <v>43267</v>
      </c>
      <c r="I395" s="273">
        <v>43434</v>
      </c>
      <c r="J395" s="254">
        <v>1</v>
      </c>
      <c r="K395" s="258">
        <v>428565.85</v>
      </c>
      <c r="L395" s="240"/>
    </row>
    <row r="396" spans="1:12" s="14" customFormat="1" ht="16.5" customHeight="1" x14ac:dyDescent="0.25">
      <c r="A396" s="15">
        <v>414</v>
      </c>
      <c r="B396" s="14" t="s">
        <v>619</v>
      </c>
      <c r="C396" s="251">
        <v>2018</v>
      </c>
      <c r="D396" s="251"/>
      <c r="E396" s="240" t="s">
        <v>620</v>
      </c>
      <c r="F396" s="272" t="s">
        <v>366</v>
      </c>
      <c r="G396" s="324">
        <v>839286.43</v>
      </c>
      <c r="H396" s="273">
        <v>43525</v>
      </c>
      <c r="I396" s="273">
        <v>44196</v>
      </c>
      <c r="J396" s="254">
        <v>1</v>
      </c>
      <c r="K396" s="258">
        <v>707292.01</v>
      </c>
      <c r="L396" s="240"/>
    </row>
    <row r="397" spans="1:12" s="14" customFormat="1" ht="25.5" customHeight="1" x14ac:dyDescent="0.25">
      <c r="A397" s="15">
        <v>415</v>
      </c>
      <c r="B397" s="14" t="s">
        <v>621</v>
      </c>
      <c r="C397" s="251">
        <v>2018</v>
      </c>
      <c r="D397" s="251"/>
      <c r="E397" s="240" t="s">
        <v>622</v>
      </c>
      <c r="F397" s="272" t="s">
        <v>366</v>
      </c>
      <c r="G397" s="324">
        <v>839285</v>
      </c>
      <c r="H397" s="273">
        <v>43469</v>
      </c>
      <c r="I397" s="273">
        <v>43830</v>
      </c>
      <c r="J397" s="254">
        <v>1</v>
      </c>
      <c r="K397" s="258">
        <v>756336.18</v>
      </c>
      <c r="L397" s="294"/>
    </row>
    <row r="398" spans="1:12" ht="16.5" customHeight="1" x14ac:dyDescent="0.25">
      <c r="A398" s="5">
        <v>416</v>
      </c>
      <c r="B398" s="14" t="s">
        <v>623</v>
      </c>
      <c r="C398" s="251">
        <v>2018</v>
      </c>
      <c r="D398" s="271"/>
      <c r="E398" s="240" t="s">
        <v>705</v>
      </c>
      <c r="F398" s="272" t="s">
        <v>391</v>
      </c>
      <c r="G398" s="324">
        <v>1078571.43</v>
      </c>
      <c r="H398" s="273">
        <v>43191</v>
      </c>
      <c r="I398" s="273">
        <v>43251</v>
      </c>
      <c r="J398" s="254">
        <v>0.94</v>
      </c>
      <c r="K398" s="258">
        <v>880283.02</v>
      </c>
      <c r="L398" s="294" t="s">
        <v>815</v>
      </c>
    </row>
    <row r="399" spans="1:12" s="3" customFormat="1" ht="16.5" customHeight="1" x14ac:dyDescent="0.2">
      <c r="A399" s="5">
        <v>418</v>
      </c>
      <c r="B399" s="14" t="s">
        <v>624</v>
      </c>
      <c r="C399" s="251">
        <v>2018</v>
      </c>
      <c r="D399" s="271"/>
      <c r="E399" s="240" t="s">
        <v>625</v>
      </c>
      <c r="F399" s="334" t="s">
        <v>80</v>
      </c>
      <c r="G399" s="324">
        <v>578571.43000000005</v>
      </c>
      <c r="H399" s="273">
        <v>43267</v>
      </c>
      <c r="I399" s="273">
        <v>43708</v>
      </c>
      <c r="J399" s="254">
        <v>1</v>
      </c>
      <c r="K399" s="258">
        <v>505318.65</v>
      </c>
      <c r="L399" s="240"/>
    </row>
    <row r="400" spans="1:12" ht="16.5" customHeight="1" x14ac:dyDescent="0.25">
      <c r="A400" s="5">
        <v>420</v>
      </c>
      <c r="B400" s="14">
        <v>0</v>
      </c>
      <c r="C400" s="251">
        <v>2018</v>
      </c>
      <c r="D400" s="271"/>
      <c r="E400" s="240" t="s">
        <v>626</v>
      </c>
      <c r="F400" s="272" t="s">
        <v>22</v>
      </c>
      <c r="G400" s="324"/>
      <c r="H400" s="273"/>
      <c r="I400" s="273"/>
      <c r="K400" s="258"/>
    </row>
    <row r="401" spans="1:12" ht="16.5" customHeight="1" x14ac:dyDescent="0.25">
      <c r="A401" s="5">
        <v>421</v>
      </c>
      <c r="B401" s="14" t="s">
        <v>627</v>
      </c>
      <c r="C401" s="251">
        <v>2018</v>
      </c>
      <c r="D401" s="271"/>
      <c r="E401" s="240" t="s">
        <v>628</v>
      </c>
      <c r="F401" s="272" t="s">
        <v>629</v>
      </c>
      <c r="G401" s="324">
        <v>800000</v>
      </c>
      <c r="H401" s="273">
        <v>43252</v>
      </c>
      <c r="I401" s="273">
        <v>43951</v>
      </c>
      <c r="J401" s="254">
        <v>0.74</v>
      </c>
      <c r="K401" s="258">
        <v>634546.44999999995</v>
      </c>
      <c r="L401" s="294" t="s">
        <v>847</v>
      </c>
    </row>
    <row r="402" spans="1:12" ht="16.5" customHeight="1" x14ac:dyDescent="0.25">
      <c r="A402" s="5">
        <v>422</v>
      </c>
      <c r="B402" s="14" t="s">
        <v>630</v>
      </c>
      <c r="C402" s="251">
        <v>2018</v>
      </c>
      <c r="D402" s="271"/>
      <c r="E402" s="240" t="s">
        <v>631</v>
      </c>
      <c r="F402" s="272" t="s">
        <v>17</v>
      </c>
      <c r="G402" s="324">
        <v>800000</v>
      </c>
      <c r="H402" s="273">
        <v>43252</v>
      </c>
      <c r="I402" s="273">
        <v>43951</v>
      </c>
      <c r="J402" s="254">
        <v>0.37</v>
      </c>
      <c r="K402" s="258">
        <v>313971.37</v>
      </c>
      <c r="L402" s="294" t="s">
        <v>849</v>
      </c>
    </row>
    <row r="403" spans="1:12" ht="16.5" customHeight="1" x14ac:dyDescent="0.25">
      <c r="A403" s="5">
        <v>423</v>
      </c>
      <c r="B403" s="14" t="s">
        <v>632</v>
      </c>
      <c r="C403" s="251">
        <v>2018</v>
      </c>
      <c r="D403" s="271"/>
      <c r="E403" s="240" t="s">
        <v>633</v>
      </c>
      <c r="F403" s="272" t="s">
        <v>227</v>
      </c>
      <c r="G403" s="324">
        <v>800000</v>
      </c>
      <c r="H403" s="273">
        <v>43252</v>
      </c>
      <c r="I403" s="273">
        <v>43951</v>
      </c>
      <c r="J403" s="254">
        <v>1</v>
      </c>
      <c r="K403" s="258">
        <v>569213.13</v>
      </c>
      <c r="L403" s="294"/>
    </row>
    <row r="404" spans="1:12" s="239" customFormat="1" ht="16.5" customHeight="1" x14ac:dyDescent="0.25">
      <c r="A404" s="15">
        <v>424</v>
      </c>
      <c r="B404" s="14" t="s">
        <v>634</v>
      </c>
      <c r="C404" s="251">
        <v>2018</v>
      </c>
      <c r="D404" s="251"/>
      <c r="E404" s="240" t="s">
        <v>635</v>
      </c>
      <c r="F404" s="334" t="s">
        <v>17</v>
      </c>
      <c r="G404" s="324">
        <v>915000</v>
      </c>
      <c r="H404" s="273">
        <v>43525</v>
      </c>
      <c r="I404" s="273">
        <v>43900</v>
      </c>
      <c r="J404" s="254">
        <v>1</v>
      </c>
      <c r="K404" s="258">
        <v>773915.66</v>
      </c>
      <c r="L404" s="294"/>
    </row>
    <row r="405" spans="1:12" s="3" customFormat="1" ht="16.5" customHeight="1" x14ac:dyDescent="0.2">
      <c r="A405" s="5">
        <v>435</v>
      </c>
      <c r="B405" s="14">
        <v>0</v>
      </c>
      <c r="C405" s="251">
        <v>2018</v>
      </c>
      <c r="D405" s="271"/>
      <c r="E405" s="240" t="s">
        <v>636</v>
      </c>
      <c r="F405" s="272" t="s">
        <v>22</v>
      </c>
      <c r="G405" s="324">
        <v>1000000</v>
      </c>
      <c r="H405" s="273"/>
      <c r="I405" s="273"/>
      <c r="J405" s="254"/>
      <c r="K405" s="258">
        <v>0</v>
      </c>
      <c r="L405" s="294"/>
    </row>
    <row r="406" spans="1:12" s="3" customFormat="1" ht="16.5" customHeight="1" x14ac:dyDescent="0.2">
      <c r="A406" s="5">
        <v>437</v>
      </c>
      <c r="B406" s="14"/>
      <c r="C406" s="251">
        <v>2018</v>
      </c>
      <c r="D406" s="271"/>
      <c r="E406" s="240" t="s">
        <v>639</v>
      </c>
      <c r="F406" s="310"/>
      <c r="G406" s="324"/>
      <c r="H406" s="273"/>
      <c r="I406" s="273"/>
      <c r="J406" s="254"/>
      <c r="K406" s="258"/>
      <c r="L406" s="240"/>
    </row>
    <row r="407" spans="1:12" s="3" customFormat="1" ht="16.5" customHeight="1" x14ac:dyDescent="0.2">
      <c r="A407" s="5">
        <v>438</v>
      </c>
      <c r="B407" s="14" t="s">
        <v>640</v>
      </c>
      <c r="C407" s="251">
        <v>2018</v>
      </c>
      <c r="D407" s="271"/>
      <c r="E407" s="240" t="s">
        <v>641</v>
      </c>
      <c r="F407" s="272" t="s">
        <v>101</v>
      </c>
      <c r="G407" s="324">
        <v>250000</v>
      </c>
      <c r="H407" s="273">
        <v>43374</v>
      </c>
      <c r="I407" s="273">
        <v>43434</v>
      </c>
      <c r="J407" s="254">
        <v>1</v>
      </c>
      <c r="K407" s="258">
        <v>194742.58</v>
      </c>
      <c r="L407" s="240"/>
    </row>
    <row r="408" spans="1:12" s="3" customFormat="1" ht="16.5" customHeight="1" x14ac:dyDescent="0.2">
      <c r="A408" s="5">
        <v>439</v>
      </c>
      <c r="B408" s="14" t="s">
        <v>642</v>
      </c>
      <c r="C408" s="251">
        <v>2018</v>
      </c>
      <c r="D408" s="271"/>
      <c r="E408" s="240" t="s">
        <v>643</v>
      </c>
      <c r="F408" s="272" t="s">
        <v>146</v>
      </c>
      <c r="G408" s="324">
        <v>250000</v>
      </c>
      <c r="H408" s="273">
        <v>43389</v>
      </c>
      <c r="I408" s="273">
        <v>43616</v>
      </c>
      <c r="J408" s="254">
        <v>1</v>
      </c>
      <c r="K408" s="258">
        <v>191604.82</v>
      </c>
      <c r="L408" s="240"/>
    </row>
    <row r="409" spans="1:12" s="3" customFormat="1" ht="16.5" customHeight="1" x14ac:dyDescent="0.2">
      <c r="A409" s="5">
        <v>440</v>
      </c>
      <c r="B409" s="14" t="s">
        <v>644</v>
      </c>
      <c r="C409" s="251">
        <v>2018</v>
      </c>
      <c r="D409" s="271"/>
      <c r="E409" s="240" t="s">
        <v>645</v>
      </c>
      <c r="F409" s="272" t="s">
        <v>391</v>
      </c>
      <c r="G409" s="324">
        <v>250000</v>
      </c>
      <c r="H409" s="273">
        <v>43389</v>
      </c>
      <c r="I409" s="273">
        <v>43646</v>
      </c>
      <c r="J409" s="254">
        <v>1</v>
      </c>
      <c r="K409" s="258">
        <v>191100.28</v>
      </c>
      <c r="L409" s="240"/>
    </row>
    <row r="410" spans="1:12" s="3" customFormat="1" ht="16.5" customHeight="1" x14ac:dyDescent="0.2">
      <c r="A410" s="5">
        <v>441</v>
      </c>
      <c r="B410" s="14" t="s">
        <v>646</v>
      </c>
      <c r="C410" s="251">
        <v>2018</v>
      </c>
      <c r="D410" s="271"/>
      <c r="E410" s="240" t="s">
        <v>647</v>
      </c>
      <c r="F410" s="272" t="s">
        <v>168</v>
      </c>
      <c r="G410" s="324">
        <v>250000</v>
      </c>
      <c r="H410" s="273">
        <v>43389</v>
      </c>
      <c r="I410" s="273">
        <v>43982</v>
      </c>
      <c r="J410" s="254">
        <v>1</v>
      </c>
      <c r="K410" s="258">
        <v>159644.74</v>
      </c>
      <c r="L410" s="240"/>
    </row>
    <row r="411" spans="1:12" s="3" customFormat="1" ht="16.5" customHeight="1" x14ac:dyDescent="0.2">
      <c r="A411" s="5">
        <v>442</v>
      </c>
      <c r="B411" s="14" t="s">
        <v>648</v>
      </c>
      <c r="C411" s="251">
        <v>2018</v>
      </c>
      <c r="D411" s="271"/>
      <c r="E411" s="240" t="s">
        <v>649</v>
      </c>
      <c r="F411" s="272" t="s">
        <v>239</v>
      </c>
      <c r="G411" s="324">
        <v>250000</v>
      </c>
      <c r="H411" s="273">
        <v>43389</v>
      </c>
      <c r="I411" s="273">
        <v>43982</v>
      </c>
      <c r="J411" s="254">
        <v>1</v>
      </c>
      <c r="K411" s="258">
        <v>183871.5</v>
      </c>
      <c r="L411" s="240"/>
    </row>
    <row r="412" spans="1:12" s="14" customFormat="1" ht="16.5" customHeight="1" x14ac:dyDescent="0.25">
      <c r="A412" s="15">
        <v>456</v>
      </c>
      <c r="B412" s="14" t="s">
        <v>650</v>
      </c>
      <c r="C412" s="251">
        <v>2018</v>
      </c>
      <c r="D412" s="251"/>
      <c r="E412" s="240" t="s">
        <v>651</v>
      </c>
      <c r="F412" s="272" t="s">
        <v>90</v>
      </c>
      <c r="G412" s="324">
        <v>2500000</v>
      </c>
      <c r="H412" s="273">
        <v>43556</v>
      </c>
      <c r="I412" s="273">
        <v>43830</v>
      </c>
      <c r="J412" s="254">
        <v>0.95</v>
      </c>
      <c r="K412" s="258">
        <v>1991505.8</v>
      </c>
      <c r="L412" s="294" t="s">
        <v>810</v>
      </c>
    </row>
    <row r="413" spans="1:12" s="3" customFormat="1" ht="16.5" customHeight="1" x14ac:dyDescent="0.2">
      <c r="A413" s="5">
        <v>458</v>
      </c>
      <c r="B413" s="14" t="s">
        <v>652</v>
      </c>
      <c r="C413" s="251">
        <v>2018</v>
      </c>
      <c r="D413" s="271"/>
      <c r="E413" s="240" t="s">
        <v>653</v>
      </c>
      <c r="F413" s="272" t="s">
        <v>80</v>
      </c>
      <c r="G413" s="324">
        <v>520000</v>
      </c>
      <c r="H413" s="273">
        <v>43373</v>
      </c>
      <c r="I413" s="273">
        <v>43921</v>
      </c>
      <c r="J413" s="254">
        <v>1</v>
      </c>
      <c r="K413" s="258">
        <v>449602.67</v>
      </c>
      <c r="L413" s="294"/>
    </row>
    <row r="414" spans="1:12" s="3" customFormat="1" ht="16.5" customHeight="1" x14ac:dyDescent="0.2">
      <c r="A414" s="5">
        <v>459</v>
      </c>
      <c r="B414" s="14" t="s">
        <v>654</v>
      </c>
      <c r="C414" s="251">
        <v>2018</v>
      </c>
      <c r="D414" s="271"/>
      <c r="E414" s="240" t="s">
        <v>655</v>
      </c>
      <c r="F414" s="272" t="s">
        <v>168</v>
      </c>
      <c r="G414" s="324">
        <v>290000</v>
      </c>
      <c r="H414" s="273">
        <v>43373</v>
      </c>
      <c r="I414" s="273">
        <v>43921</v>
      </c>
      <c r="J414" s="254">
        <v>1</v>
      </c>
      <c r="K414" s="258">
        <v>227443.68</v>
      </c>
      <c r="L414" s="294"/>
    </row>
    <row r="415" spans="1:12" s="3" customFormat="1" ht="16.5" customHeight="1" x14ac:dyDescent="0.2">
      <c r="A415" s="5">
        <v>461</v>
      </c>
      <c r="B415" s="14" t="s">
        <v>315</v>
      </c>
      <c r="C415" s="251">
        <v>2018</v>
      </c>
      <c r="D415" s="271"/>
      <c r="E415" s="240" t="s">
        <v>656</v>
      </c>
      <c r="F415" s="272" t="s">
        <v>22</v>
      </c>
      <c r="G415" s="324">
        <v>1600000</v>
      </c>
      <c r="H415" s="273"/>
      <c r="I415" s="273"/>
      <c r="J415" s="254"/>
      <c r="K415" s="258">
        <v>0</v>
      </c>
      <c r="L415" s="240"/>
    </row>
    <row r="416" spans="1:12" s="3" customFormat="1" ht="16.5" customHeight="1" x14ac:dyDescent="0.2">
      <c r="A416" s="5">
        <v>464</v>
      </c>
      <c r="B416" s="14" t="s">
        <v>658</v>
      </c>
      <c r="C416" s="251">
        <v>2018</v>
      </c>
      <c r="D416" s="271"/>
      <c r="E416" s="240" t="s">
        <v>659</v>
      </c>
      <c r="F416" s="272" t="s">
        <v>65</v>
      </c>
      <c r="G416" s="324">
        <f>8542834.63+7457165.37</f>
        <v>16000000</v>
      </c>
      <c r="H416" s="273">
        <v>43435</v>
      </c>
      <c r="I416" s="273">
        <v>43830</v>
      </c>
      <c r="J416" s="254">
        <v>1</v>
      </c>
      <c r="K416" s="335">
        <f>15710989</f>
        <v>15710989</v>
      </c>
      <c r="L416" s="240"/>
    </row>
    <row r="417" spans="1:12" s="3" customFormat="1" ht="16.5" customHeight="1" x14ac:dyDescent="0.2">
      <c r="A417" s="5">
        <v>465</v>
      </c>
      <c r="B417" s="14">
        <v>0</v>
      </c>
      <c r="C417" s="251">
        <v>2018</v>
      </c>
      <c r="D417" s="271"/>
      <c r="E417" s="240" t="s">
        <v>69</v>
      </c>
      <c r="F417" s="272" t="s">
        <v>65</v>
      </c>
      <c r="G417" s="324">
        <v>6895568.71</v>
      </c>
      <c r="H417" s="273"/>
      <c r="I417" s="273"/>
      <c r="J417" s="254"/>
      <c r="K417" s="258">
        <v>0</v>
      </c>
      <c r="L417" s="240"/>
    </row>
    <row r="418" spans="1:12" s="3" customFormat="1" ht="16.5" customHeight="1" x14ac:dyDescent="0.2">
      <c r="A418" s="5">
        <v>466</v>
      </c>
      <c r="B418" s="14" t="s">
        <v>660</v>
      </c>
      <c r="C418" s="251">
        <v>2018</v>
      </c>
      <c r="D418" s="271"/>
      <c r="E418" s="240" t="s">
        <v>661</v>
      </c>
      <c r="F418" s="272" t="s">
        <v>22</v>
      </c>
      <c r="G418" s="324">
        <v>3000000</v>
      </c>
      <c r="H418" s="273">
        <v>43388</v>
      </c>
      <c r="I418" s="273">
        <v>43471</v>
      </c>
      <c r="J418" s="254">
        <v>1</v>
      </c>
      <c r="K418" s="335">
        <v>2959185.3</v>
      </c>
      <c r="L418" s="240"/>
    </row>
    <row r="419" spans="1:12" s="239" customFormat="1" ht="16.5" customHeight="1" x14ac:dyDescent="0.25">
      <c r="A419" s="15">
        <v>467</v>
      </c>
      <c r="B419" s="14" t="s">
        <v>662</v>
      </c>
      <c r="C419" s="251">
        <v>2018</v>
      </c>
      <c r="D419" s="251"/>
      <c r="E419" s="240" t="s">
        <v>66</v>
      </c>
      <c r="F419" s="272" t="s">
        <v>44</v>
      </c>
      <c r="G419" s="324">
        <v>12885436.16</v>
      </c>
      <c r="H419" s="273">
        <v>43481</v>
      </c>
      <c r="I419" s="273">
        <v>43890</v>
      </c>
      <c r="J419" s="254">
        <v>1</v>
      </c>
      <c r="K419" s="258">
        <v>10608617.74</v>
      </c>
      <c r="L419" s="294"/>
    </row>
    <row r="420" spans="1:12" s="14" customFormat="1" ht="25.5" customHeight="1" x14ac:dyDescent="0.25">
      <c r="A420" s="15"/>
      <c r="C420" s="251">
        <v>2019</v>
      </c>
      <c r="D420" s="268"/>
      <c r="E420" s="261" t="s">
        <v>701</v>
      </c>
      <c r="F420" s="253" t="s">
        <v>22</v>
      </c>
      <c r="G420" s="310">
        <v>16478571.43</v>
      </c>
      <c r="H420" s="257"/>
      <c r="I420" s="257"/>
      <c r="J420" s="254"/>
      <c r="K420" s="255">
        <v>0</v>
      </c>
      <c r="L420" s="240"/>
    </row>
    <row r="421" spans="1:12" s="14" customFormat="1" ht="16.5" customHeight="1" x14ac:dyDescent="0.25">
      <c r="A421" s="15"/>
      <c r="C421" s="251">
        <v>2019</v>
      </c>
      <c r="D421" s="268"/>
      <c r="E421" s="261" t="s">
        <v>700</v>
      </c>
      <c r="F421" s="253" t="s">
        <v>39</v>
      </c>
      <c r="G421" s="310">
        <v>2000000</v>
      </c>
      <c r="H421" s="257"/>
      <c r="I421" s="257"/>
      <c r="J421" s="254">
        <v>0.28000000000000003</v>
      </c>
      <c r="K421" s="255">
        <v>34472.5</v>
      </c>
      <c r="L421" s="294" t="s">
        <v>810</v>
      </c>
    </row>
    <row r="422" spans="1:12" s="14" customFormat="1" ht="16.5" customHeight="1" x14ac:dyDescent="0.25">
      <c r="A422" s="15"/>
      <c r="C422" s="267">
        <v>2019</v>
      </c>
      <c r="D422" s="238"/>
      <c r="E422" s="261" t="s">
        <v>50</v>
      </c>
      <c r="F422" s="253"/>
      <c r="G422" s="310">
        <v>4338835.57</v>
      </c>
      <c r="H422" s="257"/>
      <c r="I422" s="257"/>
      <c r="J422" s="254"/>
      <c r="K422" s="335">
        <v>0</v>
      </c>
      <c r="L422" s="240"/>
    </row>
    <row r="423" spans="1:12" s="14" customFormat="1" ht="16.5" customHeight="1" x14ac:dyDescent="0.25">
      <c r="A423" s="15"/>
      <c r="C423" s="267">
        <v>2019</v>
      </c>
      <c r="D423" s="321"/>
      <c r="E423" s="240" t="s">
        <v>51</v>
      </c>
      <c r="F423" s="253" t="s">
        <v>52</v>
      </c>
      <c r="G423" s="324">
        <v>500000</v>
      </c>
      <c r="H423" s="257"/>
      <c r="I423" s="257"/>
      <c r="J423" s="254"/>
      <c r="K423" s="255">
        <v>0</v>
      </c>
      <c r="L423" s="240"/>
    </row>
    <row r="424" spans="1:12" s="14" customFormat="1" ht="16.5" customHeight="1" x14ac:dyDescent="0.25">
      <c r="A424" s="15"/>
      <c r="C424" s="267">
        <v>2019</v>
      </c>
      <c r="D424" s="321"/>
      <c r="E424" s="240" t="s">
        <v>53</v>
      </c>
      <c r="F424" s="253" t="s">
        <v>54</v>
      </c>
      <c r="G424" s="324">
        <v>2500000</v>
      </c>
      <c r="H424" s="257"/>
      <c r="I424" s="257"/>
      <c r="J424" s="254"/>
      <c r="K424" s="255">
        <v>0</v>
      </c>
      <c r="L424" s="240"/>
    </row>
    <row r="425" spans="1:12" s="14" customFormat="1" ht="16.5" customHeight="1" x14ac:dyDescent="0.25">
      <c r="A425" s="15"/>
      <c r="C425" s="267">
        <v>2019</v>
      </c>
      <c r="D425" s="267"/>
      <c r="E425" s="240" t="s">
        <v>56</v>
      </c>
      <c r="F425" s="240" t="s">
        <v>42</v>
      </c>
      <c r="G425" s="324">
        <v>20000000</v>
      </c>
      <c r="H425" s="257">
        <v>43512</v>
      </c>
      <c r="I425" s="257">
        <v>43951</v>
      </c>
      <c r="J425" s="254">
        <v>0.95</v>
      </c>
      <c r="K425" s="255">
        <v>14308924.859999999</v>
      </c>
      <c r="L425" s="294" t="s">
        <v>810</v>
      </c>
    </row>
    <row r="426" spans="1:12" s="14" customFormat="1" ht="16.5" customHeight="1" x14ac:dyDescent="0.25">
      <c r="A426" s="15"/>
      <c r="C426" s="267">
        <v>2019</v>
      </c>
      <c r="D426" s="267"/>
      <c r="E426" s="240" t="s">
        <v>58</v>
      </c>
      <c r="F426" s="253" t="s">
        <v>22</v>
      </c>
      <c r="G426" s="324">
        <v>20000000</v>
      </c>
      <c r="H426" s="257">
        <v>43539</v>
      </c>
      <c r="I426" s="257">
        <v>44074</v>
      </c>
      <c r="J426" s="254">
        <v>0.45</v>
      </c>
      <c r="K426" s="255">
        <v>12740233.189999999</v>
      </c>
      <c r="L426" s="294" t="s">
        <v>810</v>
      </c>
    </row>
    <row r="427" spans="1:12" s="14" customFormat="1" ht="25.5" customHeight="1" x14ac:dyDescent="0.25">
      <c r="A427" s="15"/>
      <c r="C427" s="267">
        <v>2019</v>
      </c>
      <c r="D427" s="267"/>
      <c r="E427" s="240" t="s">
        <v>60</v>
      </c>
      <c r="F427" s="253" t="s">
        <v>22</v>
      </c>
      <c r="G427" s="324">
        <v>9000000</v>
      </c>
      <c r="H427" s="257">
        <v>43469</v>
      </c>
      <c r="I427" s="257">
        <v>43921</v>
      </c>
      <c r="J427" s="254">
        <v>1</v>
      </c>
      <c r="K427" s="255">
        <v>7210012.3499999996</v>
      </c>
      <c r="L427" s="294"/>
    </row>
    <row r="428" spans="1:12" s="14" customFormat="1" ht="16.5" customHeight="1" x14ac:dyDescent="0.25">
      <c r="A428" s="15"/>
      <c r="C428" s="267">
        <v>2019</v>
      </c>
      <c r="D428" s="267"/>
      <c r="E428" s="240" t="s">
        <v>62</v>
      </c>
      <c r="F428" s="240" t="s">
        <v>42</v>
      </c>
      <c r="G428" s="324">
        <v>2000000</v>
      </c>
      <c r="H428" s="257">
        <v>43540</v>
      </c>
      <c r="I428" s="257">
        <v>43830</v>
      </c>
      <c r="J428" s="254">
        <v>1</v>
      </c>
      <c r="K428" s="255">
        <v>1651303.3</v>
      </c>
      <c r="L428" s="294"/>
    </row>
    <row r="429" spans="1:12" s="14" customFormat="1" ht="16.5" customHeight="1" x14ac:dyDescent="0.25">
      <c r="A429" s="15"/>
      <c r="C429" s="267">
        <v>2019</v>
      </c>
      <c r="D429" s="267"/>
      <c r="E429" s="240" t="s">
        <v>64</v>
      </c>
      <c r="F429" s="240" t="s">
        <v>65</v>
      </c>
      <c r="G429" s="324">
        <v>2000000</v>
      </c>
      <c r="H429" s="257">
        <v>43471</v>
      </c>
      <c r="I429" s="257">
        <v>43876</v>
      </c>
      <c r="J429" s="254">
        <v>1</v>
      </c>
      <c r="K429" s="255">
        <v>1625345.95</v>
      </c>
      <c r="L429" s="294"/>
    </row>
    <row r="430" spans="1:12" s="14" customFormat="1" ht="16.5" customHeight="1" x14ac:dyDescent="0.25">
      <c r="A430" s="15"/>
      <c r="C430" s="267">
        <v>2019</v>
      </c>
      <c r="D430" s="267"/>
      <c r="E430" s="240" t="s">
        <v>66</v>
      </c>
      <c r="F430" s="240" t="s">
        <v>44</v>
      </c>
      <c r="G430" s="324">
        <v>3000000</v>
      </c>
      <c r="H430" s="257">
        <v>43662</v>
      </c>
      <c r="I430" s="257">
        <v>43921</v>
      </c>
      <c r="J430" s="254">
        <v>0.85</v>
      </c>
      <c r="K430" s="255">
        <v>2224276.84</v>
      </c>
      <c r="L430" s="294" t="s">
        <v>810</v>
      </c>
    </row>
    <row r="431" spans="1:12" s="239" customFormat="1" ht="16.5" customHeight="1" x14ac:dyDescent="0.25">
      <c r="A431" s="15"/>
      <c r="B431" s="14"/>
      <c r="C431" s="267">
        <v>2019</v>
      </c>
      <c r="D431" s="321"/>
      <c r="E431" s="49" t="s">
        <v>67</v>
      </c>
      <c r="F431" s="240"/>
      <c r="G431" s="324">
        <v>2387650.4900000002</v>
      </c>
      <c r="H431" s="257">
        <v>43836</v>
      </c>
      <c r="I431" s="257"/>
      <c r="J431" s="254">
        <v>0.6</v>
      </c>
      <c r="K431" s="255">
        <v>634112.87</v>
      </c>
      <c r="L431" s="294" t="s">
        <v>810</v>
      </c>
    </row>
    <row r="432" spans="1:12" s="14" customFormat="1" ht="16.5" customHeight="1" x14ac:dyDescent="0.25">
      <c r="A432" s="15"/>
      <c r="C432" s="267">
        <v>2019</v>
      </c>
      <c r="D432" s="267"/>
      <c r="E432" s="240" t="s">
        <v>68</v>
      </c>
      <c r="F432" s="253" t="s">
        <v>22</v>
      </c>
      <c r="G432" s="324">
        <v>1678571.43</v>
      </c>
      <c r="H432" s="257">
        <v>43632</v>
      </c>
      <c r="I432" s="257">
        <v>43982</v>
      </c>
      <c r="J432" s="254">
        <v>0.97</v>
      </c>
      <c r="K432" s="255">
        <v>1351998.01</v>
      </c>
      <c r="L432" s="294" t="s">
        <v>810</v>
      </c>
    </row>
    <row r="433" spans="1:12" s="14" customFormat="1" ht="16.5" customHeight="1" x14ac:dyDescent="0.25">
      <c r="A433" s="15"/>
      <c r="C433" s="267">
        <v>2019</v>
      </c>
      <c r="D433" s="321"/>
      <c r="E433" s="240" t="s">
        <v>69</v>
      </c>
      <c r="F433" s="253"/>
      <c r="G433" s="324">
        <v>10877134.99</v>
      </c>
      <c r="H433" s="257"/>
      <c r="I433" s="257"/>
      <c r="J433" s="254"/>
      <c r="K433" s="255">
        <v>0</v>
      </c>
      <c r="L433" s="240"/>
    </row>
    <row r="434" spans="1:12" s="14" customFormat="1" ht="16.5" customHeight="1" x14ac:dyDescent="0.25">
      <c r="A434" s="15"/>
      <c r="C434" s="267"/>
      <c r="D434" s="238"/>
      <c r="E434" s="49" t="s">
        <v>70</v>
      </c>
      <c r="F434" s="272"/>
      <c r="G434" s="324"/>
      <c r="H434" s="257"/>
      <c r="I434" s="257"/>
      <c r="J434" s="254"/>
      <c r="K434" s="255"/>
      <c r="L434" s="240"/>
    </row>
    <row r="435" spans="1:12" s="14" customFormat="1" ht="16.5" customHeight="1" x14ac:dyDescent="0.25">
      <c r="A435" s="15"/>
      <c r="C435" s="267"/>
      <c r="D435" s="321"/>
      <c r="E435" s="49" t="s">
        <v>71</v>
      </c>
      <c r="F435" s="253"/>
      <c r="G435" s="324">
        <v>15000000</v>
      </c>
      <c r="H435" s="257"/>
      <c r="I435" s="257"/>
      <c r="J435" s="254"/>
      <c r="K435" s="255">
        <v>14988000</v>
      </c>
      <c r="L435" s="240"/>
    </row>
    <row r="436" spans="1:12" s="14" customFormat="1" ht="16.5" customHeight="1" x14ac:dyDescent="0.25">
      <c r="A436" s="15"/>
      <c r="C436" s="267"/>
      <c r="D436" s="321"/>
      <c r="E436" s="49" t="s">
        <v>72</v>
      </c>
      <c r="F436" s="253"/>
      <c r="G436" s="324">
        <v>12000000</v>
      </c>
      <c r="H436" s="257"/>
      <c r="I436" s="257"/>
      <c r="J436" s="254"/>
      <c r="K436" s="255">
        <v>11988000</v>
      </c>
      <c r="L436" s="240"/>
    </row>
    <row r="437" spans="1:12" s="14" customFormat="1" ht="16.5" customHeight="1" x14ac:dyDescent="0.25">
      <c r="A437" s="15"/>
      <c r="C437" s="267"/>
      <c r="D437" s="321"/>
      <c r="E437" s="49" t="s">
        <v>73</v>
      </c>
      <c r="F437" s="253"/>
      <c r="G437" s="324">
        <v>3594500</v>
      </c>
      <c r="H437" s="257"/>
      <c r="I437" s="257"/>
      <c r="J437" s="254"/>
      <c r="K437" s="255">
        <v>0</v>
      </c>
      <c r="L437" s="240"/>
    </row>
    <row r="438" spans="1:12" s="14" customFormat="1" ht="16.5" customHeight="1" x14ac:dyDescent="0.25">
      <c r="A438" s="15"/>
      <c r="C438" s="267"/>
      <c r="D438" s="321"/>
      <c r="E438" s="49" t="s">
        <v>74</v>
      </c>
      <c r="F438" s="253"/>
      <c r="G438" s="324">
        <v>4400000</v>
      </c>
      <c r="H438" s="257"/>
      <c r="I438" s="257"/>
      <c r="J438" s="254"/>
      <c r="K438" s="255">
        <v>0</v>
      </c>
      <c r="L438" s="240"/>
    </row>
    <row r="439" spans="1:12" s="14" customFormat="1" ht="16.5" customHeight="1" x14ac:dyDescent="0.25">
      <c r="A439" s="15"/>
      <c r="C439" s="267">
        <v>2019</v>
      </c>
      <c r="D439" s="321"/>
      <c r="E439" s="240" t="s">
        <v>75</v>
      </c>
      <c r="F439" s="253"/>
      <c r="G439" s="324">
        <v>2000000</v>
      </c>
      <c r="H439" s="257"/>
      <c r="I439" s="257"/>
      <c r="J439" s="254"/>
      <c r="K439" s="255">
        <v>1530000</v>
      </c>
      <c r="L439" s="240"/>
    </row>
    <row r="440" spans="1:12" s="3" customFormat="1" ht="16.5" customHeight="1" x14ac:dyDescent="0.2">
      <c r="A440" s="5"/>
      <c r="B440" s="14"/>
      <c r="C440" s="251"/>
      <c r="D440" s="271"/>
      <c r="E440" s="287" t="s">
        <v>805</v>
      </c>
      <c r="F440" s="272"/>
      <c r="G440" s="350">
        <f>SUM(G286:G439)</f>
        <v>427527251.30000013</v>
      </c>
      <c r="H440" s="273"/>
      <c r="I440" s="273"/>
      <c r="J440" s="254"/>
      <c r="K440" s="350">
        <f>SUM(K286:K439)</f>
        <v>286596898.68000007</v>
      </c>
      <c r="L440" s="240"/>
    </row>
    <row r="441" spans="1:12" s="3" customFormat="1" ht="16.5" customHeight="1" x14ac:dyDescent="0.2">
      <c r="A441" s="5"/>
      <c r="B441" s="14"/>
      <c r="C441" s="251"/>
      <c r="D441" s="271"/>
      <c r="E441" s="287"/>
      <c r="F441" s="272"/>
      <c r="G441" s="274"/>
      <c r="H441" s="273"/>
      <c r="I441" s="273"/>
      <c r="J441" s="254"/>
      <c r="K441" s="274"/>
      <c r="L441" s="240"/>
    </row>
    <row r="442" spans="1:12" s="3" customFormat="1" ht="16.5" customHeight="1" x14ac:dyDescent="0.2">
      <c r="A442" s="5"/>
      <c r="B442" s="14"/>
      <c r="C442" s="251"/>
      <c r="D442" s="268" t="s">
        <v>77</v>
      </c>
      <c r="E442" s="365" t="s">
        <v>77</v>
      </c>
      <c r="F442" s="365"/>
      <c r="G442" s="269"/>
      <c r="H442" s="257"/>
      <c r="I442" s="257"/>
      <c r="J442" s="254"/>
      <c r="K442" s="254"/>
      <c r="L442" s="240"/>
    </row>
    <row r="443" spans="1:12" s="3" customFormat="1" ht="16.5" customHeight="1" x14ac:dyDescent="0.2">
      <c r="A443" s="5">
        <v>61</v>
      </c>
      <c r="B443" s="14"/>
      <c r="C443" s="251">
        <v>2004</v>
      </c>
      <c r="D443" s="252"/>
      <c r="E443" s="347" t="s">
        <v>663</v>
      </c>
      <c r="F443" s="253" t="s">
        <v>65</v>
      </c>
      <c r="G443" s="258">
        <v>1000000</v>
      </c>
      <c r="H443" s="257"/>
      <c r="I443" s="257"/>
      <c r="J443" s="254"/>
      <c r="K443" s="255">
        <f>1000000-991689</f>
        <v>8311</v>
      </c>
      <c r="L443" s="240"/>
    </row>
    <row r="444" spans="1:12" s="3" customFormat="1" ht="16.5" customHeight="1" x14ac:dyDescent="0.2">
      <c r="A444" s="5">
        <v>71</v>
      </c>
      <c r="B444" s="306" t="s">
        <v>665</v>
      </c>
      <c r="C444" s="251">
        <v>2013</v>
      </c>
      <c r="D444" s="252"/>
      <c r="E444" s="49" t="s">
        <v>666</v>
      </c>
      <c r="F444" s="240" t="s">
        <v>22</v>
      </c>
      <c r="G444" s="338">
        <v>606779.6</v>
      </c>
      <c r="H444" s="305">
        <v>41792</v>
      </c>
      <c r="I444" s="305">
        <v>41973</v>
      </c>
      <c r="J444" s="51">
        <v>1</v>
      </c>
      <c r="K444" s="309">
        <v>544360.59</v>
      </c>
      <c r="L444" s="294"/>
    </row>
    <row r="445" spans="1:12" s="3" customFormat="1" ht="30" customHeight="1" x14ac:dyDescent="0.2">
      <c r="A445" s="5">
        <v>182</v>
      </c>
      <c r="B445" s="306" t="s">
        <v>667</v>
      </c>
      <c r="C445" s="267">
        <v>2016</v>
      </c>
      <c r="D445" s="321"/>
      <c r="E445" s="261" t="s">
        <v>668</v>
      </c>
      <c r="F445" s="319" t="s">
        <v>669</v>
      </c>
      <c r="G445" s="310">
        <v>3000000</v>
      </c>
      <c r="H445" s="311">
        <v>42736</v>
      </c>
      <c r="I445" s="311">
        <v>42993</v>
      </c>
      <c r="J445" s="254">
        <v>1</v>
      </c>
      <c r="K445" s="255">
        <f>9587.28+2451442.11</f>
        <v>2461029.3899999997</v>
      </c>
      <c r="L445" s="294"/>
    </row>
    <row r="446" spans="1:12" s="3" customFormat="1" ht="16.5" customHeight="1" x14ac:dyDescent="0.2">
      <c r="A446" s="5">
        <v>183</v>
      </c>
      <c r="B446" s="306" t="s">
        <v>670</v>
      </c>
      <c r="C446" s="267">
        <v>2016</v>
      </c>
      <c r="D446" s="321"/>
      <c r="E446" s="261" t="s">
        <v>671</v>
      </c>
      <c r="F446" s="266" t="s">
        <v>42</v>
      </c>
      <c r="G446" s="310">
        <v>2000000</v>
      </c>
      <c r="H446" s="311">
        <v>42810</v>
      </c>
      <c r="I446" s="311">
        <v>43465</v>
      </c>
      <c r="J446" s="254">
        <v>1</v>
      </c>
      <c r="K446" s="255">
        <v>1451778.7</v>
      </c>
      <c r="L446" s="240"/>
    </row>
    <row r="447" spans="1:12" s="3" customFormat="1" ht="16.5" customHeight="1" x14ac:dyDescent="0.2">
      <c r="A447" s="5">
        <v>187</v>
      </c>
      <c r="B447" s="306" t="s">
        <v>672</v>
      </c>
      <c r="C447" s="267">
        <v>2016</v>
      </c>
      <c r="D447" s="321"/>
      <c r="E447" s="261" t="s">
        <v>673</v>
      </c>
      <c r="F447" s="266" t="s">
        <v>246</v>
      </c>
      <c r="G447" s="310">
        <v>500000</v>
      </c>
      <c r="H447" s="311">
        <v>42767</v>
      </c>
      <c r="I447" s="311">
        <v>42916</v>
      </c>
      <c r="J447" s="254">
        <v>1</v>
      </c>
      <c r="K447" s="255">
        <f>440271.36+2396.88</f>
        <v>442668.24</v>
      </c>
      <c r="L447" s="294"/>
    </row>
    <row r="448" spans="1:12" s="3" customFormat="1" ht="30" customHeight="1" x14ac:dyDescent="0.2">
      <c r="A448" s="5">
        <v>189</v>
      </c>
      <c r="B448" s="306" t="s">
        <v>674</v>
      </c>
      <c r="C448" s="267">
        <v>2016</v>
      </c>
      <c r="D448" s="321"/>
      <c r="E448" s="261" t="s">
        <v>821</v>
      </c>
      <c r="F448" s="266" t="s">
        <v>42</v>
      </c>
      <c r="G448" s="310">
        <v>1000000</v>
      </c>
      <c r="H448" s="311">
        <v>43236</v>
      </c>
      <c r="I448" s="311">
        <v>43465</v>
      </c>
      <c r="J448" s="254">
        <v>1</v>
      </c>
      <c r="K448" s="255">
        <v>1013905.35</v>
      </c>
      <c r="L448" s="240" t="s">
        <v>856</v>
      </c>
    </row>
    <row r="449" spans="1:12" s="14" customFormat="1" ht="16.5" customHeight="1" x14ac:dyDescent="0.25">
      <c r="A449" s="15">
        <v>259</v>
      </c>
      <c r="B449" s="306" t="s">
        <v>675</v>
      </c>
      <c r="C449" s="251">
        <v>2017</v>
      </c>
      <c r="D449" s="251"/>
      <c r="E449" s="240" t="s">
        <v>676</v>
      </c>
      <c r="F449" s="253" t="s">
        <v>52</v>
      </c>
      <c r="G449" s="324">
        <v>678571.43</v>
      </c>
      <c r="H449" s="257">
        <v>43055</v>
      </c>
      <c r="I449" s="257">
        <v>43830</v>
      </c>
      <c r="J449" s="254">
        <v>0.9</v>
      </c>
      <c r="K449" s="255">
        <v>491510.65</v>
      </c>
      <c r="L449" s="294" t="s">
        <v>816</v>
      </c>
    </row>
    <row r="450" spans="1:12" s="14" customFormat="1" ht="16.5" customHeight="1" x14ac:dyDescent="0.25">
      <c r="A450" s="15">
        <v>223</v>
      </c>
      <c r="B450" s="306" t="s">
        <v>677</v>
      </c>
      <c r="C450" s="251">
        <v>2017</v>
      </c>
      <c r="D450" s="251"/>
      <c r="E450" s="240" t="s">
        <v>678</v>
      </c>
      <c r="F450" s="253" t="s">
        <v>44</v>
      </c>
      <c r="G450" s="324">
        <v>1356746.77</v>
      </c>
      <c r="H450" s="257">
        <v>43055</v>
      </c>
      <c r="I450" s="257">
        <v>44074</v>
      </c>
      <c r="J450" s="254">
        <v>0.83</v>
      </c>
      <c r="K450" s="255">
        <v>1197855.77</v>
      </c>
      <c r="L450" s="294" t="s">
        <v>846</v>
      </c>
    </row>
    <row r="451" spans="1:12" s="3" customFormat="1" ht="16.5" customHeight="1" x14ac:dyDescent="0.2">
      <c r="A451" s="5">
        <v>321</v>
      </c>
      <c r="B451" s="306" t="s">
        <v>679</v>
      </c>
      <c r="C451" s="251">
        <v>2017</v>
      </c>
      <c r="D451" s="271"/>
      <c r="E451" s="240" t="s">
        <v>680</v>
      </c>
      <c r="F451" s="253"/>
      <c r="G451" s="324">
        <v>1000000</v>
      </c>
      <c r="H451" s="257">
        <v>43055</v>
      </c>
      <c r="I451" s="257">
        <v>43190</v>
      </c>
      <c r="J451" s="254">
        <v>1</v>
      </c>
      <c r="K451" s="255">
        <v>862393.35</v>
      </c>
      <c r="L451" s="294"/>
    </row>
    <row r="452" spans="1:12" s="3" customFormat="1" ht="16.5" customHeight="1" x14ac:dyDescent="0.2">
      <c r="A452" s="5">
        <v>224</v>
      </c>
      <c r="B452" s="306" t="s">
        <v>681</v>
      </c>
      <c r="C452" s="251">
        <v>2017</v>
      </c>
      <c r="D452" s="271"/>
      <c r="E452" s="240" t="s">
        <v>682</v>
      </c>
      <c r="F452" s="253" t="s">
        <v>165</v>
      </c>
      <c r="G452" s="324">
        <v>1000000</v>
      </c>
      <c r="H452" s="257">
        <v>43116</v>
      </c>
      <c r="I452" s="257">
        <v>43389</v>
      </c>
      <c r="J452" s="254">
        <v>1</v>
      </c>
      <c r="K452" s="255">
        <v>898258.82</v>
      </c>
      <c r="L452" s="240"/>
    </row>
    <row r="453" spans="1:12" s="3" customFormat="1" ht="16.5" customHeight="1" x14ac:dyDescent="0.2">
      <c r="A453" s="5">
        <v>222</v>
      </c>
      <c r="B453" s="306" t="s">
        <v>683</v>
      </c>
      <c r="C453" s="251">
        <v>2017</v>
      </c>
      <c r="D453" s="271"/>
      <c r="E453" s="240" t="s">
        <v>684</v>
      </c>
      <c r="F453" s="253" t="s">
        <v>165</v>
      </c>
      <c r="G453" s="324">
        <v>1500000</v>
      </c>
      <c r="H453" s="257">
        <v>42979</v>
      </c>
      <c r="I453" s="257">
        <v>43281</v>
      </c>
      <c r="J453" s="254">
        <v>1</v>
      </c>
      <c r="K453" s="255">
        <f>1328590.19+3305.89</f>
        <v>1331896.0799999998</v>
      </c>
      <c r="L453" s="240"/>
    </row>
    <row r="454" spans="1:12" s="3" customFormat="1" ht="16.5" customHeight="1" x14ac:dyDescent="0.2">
      <c r="A454" s="5">
        <v>417</v>
      </c>
      <c r="B454" s="14" t="s">
        <v>685</v>
      </c>
      <c r="C454" s="251">
        <v>2018</v>
      </c>
      <c r="D454" s="271"/>
      <c r="E454" s="240" t="s">
        <v>686</v>
      </c>
      <c r="F454" s="334" t="s">
        <v>65</v>
      </c>
      <c r="G454" s="324">
        <v>650000</v>
      </c>
      <c r="H454" s="273">
        <v>43252</v>
      </c>
      <c r="I454" s="273">
        <v>43373</v>
      </c>
      <c r="J454" s="254">
        <v>1</v>
      </c>
      <c r="K454" s="258">
        <f>544106.01+2500</f>
        <v>546606.01</v>
      </c>
      <c r="L454" s="240"/>
    </row>
    <row r="455" spans="1:12" s="3" customFormat="1" ht="16.5" customHeight="1" x14ac:dyDescent="0.2">
      <c r="A455" s="5">
        <v>419</v>
      </c>
      <c r="B455" s="14" t="s">
        <v>687</v>
      </c>
      <c r="C455" s="251">
        <v>2018</v>
      </c>
      <c r="D455" s="271"/>
      <c r="E455" s="240" t="s">
        <v>688</v>
      </c>
      <c r="F455" s="334" t="s">
        <v>246</v>
      </c>
      <c r="G455" s="324">
        <v>1078571.43</v>
      </c>
      <c r="H455" s="273">
        <v>43324</v>
      </c>
      <c r="I455" s="273">
        <v>43921</v>
      </c>
      <c r="J455" s="254">
        <v>1</v>
      </c>
      <c r="K455" s="258">
        <v>878324.61</v>
      </c>
      <c r="L455" s="294"/>
    </row>
    <row r="456" spans="1:12" s="3" customFormat="1" ht="16.5" customHeight="1" x14ac:dyDescent="0.2">
      <c r="A456" s="5">
        <v>463</v>
      </c>
      <c r="B456" s="14"/>
      <c r="C456" s="251">
        <v>2018</v>
      </c>
      <c r="D456" s="271"/>
      <c r="E456" s="240" t="s">
        <v>82</v>
      </c>
      <c r="F456" s="272" t="s">
        <v>22</v>
      </c>
      <c r="G456" s="324">
        <v>1500000</v>
      </c>
      <c r="H456" s="273"/>
      <c r="I456" s="273"/>
      <c r="J456" s="254"/>
      <c r="K456" s="258">
        <v>0</v>
      </c>
      <c r="L456" s="240"/>
    </row>
    <row r="457" spans="1:12" s="3" customFormat="1" ht="16.5" customHeight="1" x14ac:dyDescent="0.2">
      <c r="A457" s="5"/>
      <c r="B457" s="14"/>
      <c r="C457" s="267">
        <v>2019</v>
      </c>
      <c r="D457" s="267"/>
      <c r="E457" s="240" t="s">
        <v>79</v>
      </c>
      <c r="F457" s="240" t="s">
        <v>80</v>
      </c>
      <c r="G457" s="324">
        <v>400000</v>
      </c>
      <c r="H457" s="257">
        <v>43662</v>
      </c>
      <c r="I457" s="257">
        <v>43921</v>
      </c>
      <c r="J457" s="254">
        <v>1</v>
      </c>
      <c r="K457" s="255">
        <v>328396.65000000002</v>
      </c>
      <c r="L457" s="294"/>
    </row>
    <row r="458" spans="1:12" s="3" customFormat="1" ht="16.5" customHeight="1" x14ac:dyDescent="0.2">
      <c r="A458" s="5"/>
      <c r="B458" s="14"/>
      <c r="C458" s="267">
        <v>2019</v>
      </c>
      <c r="D458" s="267"/>
      <c r="E458" s="240" t="s">
        <v>81</v>
      </c>
      <c r="F458" s="253" t="s">
        <v>22</v>
      </c>
      <c r="G458" s="324">
        <v>400000</v>
      </c>
      <c r="H458" s="257">
        <v>43471</v>
      </c>
      <c r="I458" s="257">
        <v>43708</v>
      </c>
      <c r="J458" s="254">
        <v>1</v>
      </c>
      <c r="K458" s="255">
        <v>335921.21</v>
      </c>
      <c r="L458" s="294"/>
    </row>
    <row r="459" spans="1:12" s="3" customFormat="1" ht="16.5" customHeight="1" x14ac:dyDescent="0.2">
      <c r="A459" s="5"/>
      <c r="B459" s="14"/>
      <c r="C459" s="267">
        <v>2019</v>
      </c>
      <c r="D459" s="321"/>
      <c r="E459" s="240" t="s">
        <v>82</v>
      </c>
      <c r="F459" s="253"/>
      <c r="G459" s="324">
        <v>5000000</v>
      </c>
      <c r="H459" s="257"/>
      <c r="I459" s="257"/>
      <c r="J459" s="254"/>
      <c r="K459" s="255">
        <v>0</v>
      </c>
      <c r="L459" s="294"/>
    </row>
    <row r="460" spans="1:12" s="3" customFormat="1" ht="16.5" customHeight="1" x14ac:dyDescent="0.2">
      <c r="A460" s="5"/>
      <c r="B460" s="14"/>
      <c r="C460" s="267">
        <v>2019</v>
      </c>
      <c r="D460" s="321"/>
      <c r="E460" s="240" t="s">
        <v>83</v>
      </c>
      <c r="F460" s="253"/>
      <c r="G460" s="348">
        <v>2000000</v>
      </c>
      <c r="H460" s="257"/>
      <c r="I460" s="257"/>
      <c r="J460" s="254"/>
      <c r="K460" s="349">
        <v>0</v>
      </c>
      <c r="L460" s="240"/>
    </row>
    <row r="461" spans="1:12" s="3" customFormat="1" ht="16.5" customHeight="1" x14ac:dyDescent="0.2">
      <c r="A461" s="5"/>
      <c r="B461" s="14"/>
      <c r="C461" s="251"/>
      <c r="D461" s="271"/>
      <c r="E461" s="287" t="s">
        <v>806</v>
      </c>
      <c r="F461" s="272"/>
      <c r="G461" s="350">
        <f>SUM(G443:G460)</f>
        <v>24670669.229999997</v>
      </c>
      <c r="H461" s="275"/>
      <c r="I461" s="275"/>
      <c r="J461" s="254"/>
      <c r="K461" s="350">
        <f>SUM(K443:K460)</f>
        <v>12793216.42</v>
      </c>
      <c r="L461" s="240"/>
    </row>
    <row r="462" spans="1:12" s="3" customFormat="1" ht="16.5" customHeight="1" x14ac:dyDescent="0.2">
      <c r="A462" s="5"/>
      <c r="B462" s="14"/>
      <c r="C462" s="251"/>
      <c r="D462" s="271"/>
      <c r="E462" s="356"/>
      <c r="F462" s="272"/>
      <c r="G462" s="274"/>
      <c r="H462" s="275"/>
      <c r="I462" s="275"/>
      <c r="J462" s="254"/>
      <c r="K462" s="274"/>
      <c r="L462" s="240"/>
    </row>
    <row r="463" spans="1:12" s="3" customFormat="1" ht="16.5" customHeight="1" x14ac:dyDescent="0.2">
      <c r="A463" s="5"/>
      <c r="B463" s="14"/>
      <c r="C463" s="251"/>
      <c r="D463" s="271"/>
      <c r="E463" s="356"/>
      <c r="F463" s="272"/>
      <c r="G463" s="274"/>
      <c r="H463" s="275"/>
      <c r="I463" s="275"/>
      <c r="J463" s="254"/>
      <c r="K463" s="274"/>
      <c r="L463" s="240"/>
    </row>
    <row r="464" spans="1:12" s="8" customFormat="1" ht="16.5" customHeight="1" x14ac:dyDescent="0.2">
      <c r="B464" s="27"/>
      <c r="C464" s="376" t="s">
        <v>689</v>
      </c>
      <c r="D464" s="376"/>
      <c r="E464" s="376"/>
      <c r="F464" s="276"/>
      <c r="G464" s="353">
        <f>+G461+G440+G283</f>
        <v>590245857.51000023</v>
      </c>
      <c r="H464" s="269"/>
      <c r="I464" s="269"/>
      <c r="J464" s="244"/>
      <c r="K464" s="353">
        <f>+K461+K440+K283</f>
        <v>367879016.48000008</v>
      </c>
      <c r="L464" s="277"/>
    </row>
    <row r="465" spans="1:12" s="8" customFormat="1" ht="16.5" customHeight="1" thickBot="1" x14ac:dyDescent="0.25">
      <c r="B465" s="27"/>
      <c r="C465" s="376" t="s">
        <v>690</v>
      </c>
      <c r="D465" s="376"/>
      <c r="E465" s="376"/>
      <c r="F465" s="253"/>
      <c r="G465" s="280">
        <f>+G464+G74</f>
        <v>823598856.45000029</v>
      </c>
      <c r="H465" s="251"/>
      <c r="I465" s="251"/>
      <c r="J465" s="254"/>
      <c r="K465" s="280">
        <f>+K464+K74</f>
        <v>422220655.10000008</v>
      </c>
      <c r="L465" s="277"/>
    </row>
    <row r="466" spans="1:12" s="3" customFormat="1" ht="16.5" customHeight="1" thickTop="1" x14ac:dyDescent="0.2">
      <c r="A466" s="5"/>
      <c r="B466" s="14"/>
      <c r="C466" s="251"/>
      <c r="D466" s="252"/>
      <c r="E466" s="49"/>
      <c r="F466" s="253"/>
      <c r="G466" s="239"/>
      <c r="H466" s="251"/>
      <c r="I466" s="251"/>
      <c r="J466" s="254"/>
      <c r="K466" s="254"/>
      <c r="L466" s="240"/>
    </row>
    <row r="467" spans="1:12" s="3" customFormat="1" ht="16.5" customHeight="1" x14ac:dyDescent="0.2">
      <c r="A467" s="5"/>
      <c r="B467" s="14"/>
      <c r="C467" s="251"/>
      <c r="D467" s="252"/>
      <c r="E467" s="49"/>
      <c r="F467" s="253"/>
      <c r="G467" s="239"/>
      <c r="H467" s="251"/>
      <c r="I467" s="251"/>
      <c r="J467" s="254"/>
      <c r="K467" s="254"/>
      <c r="L467" s="240"/>
    </row>
    <row r="468" spans="1:12" s="3" customFormat="1" ht="16.5" customHeight="1" x14ac:dyDescent="0.2">
      <c r="A468" s="5"/>
      <c r="B468" s="14"/>
      <c r="C468" s="251"/>
      <c r="D468" s="252"/>
      <c r="E468" s="49"/>
      <c r="F468" s="253"/>
      <c r="G468" s="251"/>
      <c r="H468" s="251"/>
      <c r="I468" s="254"/>
      <c r="J468" s="254"/>
      <c r="K468" s="240"/>
    </row>
    <row r="469" spans="1:12" s="2" customFormat="1" ht="16.5" customHeight="1" x14ac:dyDescent="0.25">
      <c r="A469" s="5"/>
      <c r="B469" s="23"/>
      <c r="C469" s="279"/>
      <c r="D469" s="268"/>
      <c r="E469" s="355" t="s">
        <v>857</v>
      </c>
      <c r="F469" s="287"/>
      <c r="G469" s="281"/>
      <c r="H469" s="241"/>
      <c r="I469" s="368" t="s">
        <v>692</v>
      </c>
      <c r="J469" s="368"/>
      <c r="K469" s="368"/>
    </row>
    <row r="470" spans="1:12" s="3" customFormat="1" ht="11.25" customHeight="1" x14ac:dyDescent="0.2">
      <c r="A470" s="5"/>
      <c r="B470" s="14"/>
      <c r="C470" s="251"/>
      <c r="D470" s="252"/>
      <c r="E470" s="357" t="s">
        <v>693</v>
      </c>
      <c r="F470" s="240"/>
      <c r="G470" s="251"/>
      <c r="H470" s="251"/>
      <c r="I470" s="369" t="s">
        <v>694</v>
      </c>
      <c r="J470" s="369"/>
      <c r="K470" s="369"/>
    </row>
    <row r="471" spans="1:12" s="3" customFormat="1" ht="21.75" customHeight="1" x14ac:dyDescent="0.2">
      <c r="A471" s="5"/>
      <c r="B471" s="14"/>
      <c r="C471" s="251"/>
      <c r="D471" s="252"/>
      <c r="E471" s="49"/>
      <c r="F471" s="253"/>
      <c r="G471" s="278"/>
      <c r="H471" s="251"/>
      <c r="I471" s="251"/>
      <c r="J471" s="254"/>
      <c r="K471" s="254"/>
      <c r="L471" s="240"/>
    </row>
    <row r="472" spans="1:12" s="3" customFormat="1" ht="21.75" customHeight="1" x14ac:dyDescent="0.2">
      <c r="A472" s="5"/>
      <c r="B472" s="14"/>
      <c r="C472" s="251"/>
      <c r="D472" s="252"/>
      <c r="E472" s="49"/>
      <c r="F472" s="253"/>
      <c r="G472" s="278"/>
      <c r="H472" s="251"/>
      <c r="I472" s="251"/>
      <c r="J472" s="254"/>
      <c r="K472" s="254"/>
      <c r="L472" s="240"/>
    </row>
    <row r="473" spans="1:12" x14ac:dyDescent="0.25">
      <c r="G473" s="286"/>
    </row>
  </sheetData>
  <mergeCells count="24">
    <mergeCell ref="D64:E64"/>
    <mergeCell ref="E285:F285"/>
    <mergeCell ref="E442:F442"/>
    <mergeCell ref="J6:K6"/>
    <mergeCell ref="L6:L7"/>
    <mergeCell ref="C9:L9"/>
    <mergeCell ref="D10:E10"/>
    <mergeCell ref="D28:E28"/>
    <mergeCell ref="I469:K469"/>
    <mergeCell ref="I470:K470"/>
    <mergeCell ref="C1:L1"/>
    <mergeCell ref="C2:L2"/>
    <mergeCell ref="C3:L3"/>
    <mergeCell ref="C4:L4"/>
    <mergeCell ref="C6:C7"/>
    <mergeCell ref="D6:E7"/>
    <mergeCell ref="F6:F7"/>
    <mergeCell ref="G6:G7"/>
    <mergeCell ref="H6:H7"/>
    <mergeCell ref="I6:I7"/>
    <mergeCell ref="D74:E74"/>
    <mergeCell ref="C81:L81"/>
    <mergeCell ref="C464:E464"/>
    <mergeCell ref="C465:E465"/>
  </mergeCells>
  <pageMargins left="0.25" right="0" top="0.75" bottom="0.5" header="0.3" footer="0.3"/>
  <pageSetup paperSize="9" scale="95" orientation="landscape" horizontalDpi="0" verticalDpi="0" r:id="rId1"/>
  <headerFooter>
    <oddFooter>&amp;C&amp;"Arial Narrow,Regular"&amp;7Page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 based june orig</vt:lpstr>
      <vt:lpstr>DILG report final 09-30-20</vt:lpstr>
      <vt:lpstr>'DILG report final 09-30-20'!Print_Titles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DECEE  B. RIZADA</dc:creator>
  <cp:lastModifiedBy>DONALD B. TUBIO</cp:lastModifiedBy>
  <cp:lastPrinted>2020-10-16T02:16:06Z</cp:lastPrinted>
  <dcterms:created xsi:type="dcterms:W3CDTF">2019-12-12T08:11:03Z</dcterms:created>
  <dcterms:modified xsi:type="dcterms:W3CDTF">2020-10-20T08:24:16Z</dcterms:modified>
</cp:coreProperties>
</file>