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D:\2024_CHRISTINE\GAD\"/>
    </mc:Choice>
  </mc:AlternateContent>
  <xr:revisionPtr revIDLastSave="0" documentId="13_ncr:1_{D4AD6CD0-6EF6-425E-BA84-F195D8195FE1}" xr6:coauthVersionLast="47" xr6:coauthVersionMax="47" xr10:uidLastSave="{00000000-0000-0000-0000-000000000000}"/>
  <bookViews>
    <workbookView xWindow="-108" yWindow="-108" windowWidth="23256" windowHeight="12576" firstSheet="14" activeTab="14" xr2:uid="{00000000-000D-0000-FFFF-FFFF00000000}"/>
  </bookViews>
  <sheets>
    <sheet name="all program" sheetId="1" state="hidden" r:id="rId1"/>
    <sheet name="cswd GAD plan" sheetId="4" state="hidden" r:id="rId2"/>
    <sheet name="consolidated_all sectors" sheetId="5" state="hidden" r:id="rId3"/>
    <sheet name="GAD plan 2017_new format" sheetId="6" state="hidden" r:id="rId4"/>
    <sheet name="GAD plan 2017_old format" sheetId="7" state="hidden" r:id="rId5"/>
    <sheet name="2015" sheetId="8" state="hidden" r:id="rId6"/>
    <sheet name="Sheet2" sheetId="2" state="hidden" r:id="rId7"/>
    <sheet name="Sheet3" sheetId="3" state="hidden" r:id="rId8"/>
    <sheet name="for budget" sheetId="14" state="hidden" r:id="rId9"/>
    <sheet name="GAD Plan 2018" sheetId="10" state="hidden" r:id="rId10"/>
    <sheet name="GAD Plan 2020" sheetId="17" state="hidden" r:id="rId11"/>
    <sheet name="GAD Plan 2020_based on AIP" sheetId="16" state="hidden" r:id="rId12"/>
    <sheet name="1ST REV" sheetId="18" state="hidden" r:id="rId13"/>
    <sheet name="GAD plan_2024_1st" sheetId="19" state="hidden" r:id="rId14"/>
    <sheet name="GAD plan_2024_2ND" sheetId="21" r:id="rId15"/>
    <sheet name="CAGRI" sheetId="20" state="hidden" r:id="rId16"/>
    <sheet name="TOTAL" sheetId="11" state="hidden" r:id="rId17"/>
    <sheet name="Main" sheetId="12" state="hidden" r:id="rId18"/>
    <sheet name="old file" sheetId="15" state="hidden" r:id="rId19"/>
    <sheet name="consolidated GAD 2017_raw file" sheetId="9" state="hidden" r:id="rId20"/>
  </sheets>
  <externalReferences>
    <externalReference r:id="rId21"/>
  </externalReferences>
  <definedNames>
    <definedName name="_xlnm._FilterDatabase" localSheetId="17" hidden="1">Main!$Q$6:$AI$9</definedName>
    <definedName name="_xlnm.Print_Area" localSheetId="14">'GAD plan_2024_2ND'!$A$1:$L$51</definedName>
    <definedName name="_xlnm.Print_Area" localSheetId="17">Main!$A$11:$N$398</definedName>
    <definedName name="_xlnm.Print_Titles" localSheetId="19">'consolidated GAD 2017_raw file'!$8:$10</definedName>
    <definedName name="_xlnm.Print_Titles" localSheetId="2">'consolidated_all sectors'!$9:$12</definedName>
    <definedName name="_xlnm.Print_Titles" localSheetId="1">'cswd GAD plan'!$9:$12</definedName>
    <definedName name="_xlnm.Print_Titles" localSheetId="8">'for budget'!$8:$10</definedName>
    <definedName name="_xlnm.Print_Titles" localSheetId="3">'GAD plan 2017_new format'!$8:$10</definedName>
    <definedName name="_xlnm.Print_Titles" localSheetId="4">'GAD plan 2017_old format'!$8:$11</definedName>
    <definedName name="_xlnm.Print_Titles" localSheetId="9">'GAD Plan 2018'!$8:$10</definedName>
    <definedName name="_xlnm.Print_Titles" localSheetId="10">'GAD Plan 2020'!$8:$10</definedName>
    <definedName name="_xlnm.Print_Titles" localSheetId="11">'GAD Plan 2020_based on AIP'!$8:$10</definedName>
    <definedName name="_xlnm.Print_Titles" localSheetId="14">'GAD plan_2024_2ND'!$8:$10</definedName>
    <definedName name="_xlnm.Print_Titles" localSheetId="17">Main!$2:$10</definedName>
    <definedName name="_xlnm.Print_Titles" localSheetId="18">'old file'!$8:$10</definedName>
  </definedNames>
  <calcPr calcId="191029"/>
</workbook>
</file>

<file path=xl/calcChain.xml><?xml version="1.0" encoding="utf-8"?>
<calcChain xmlns="http://schemas.openxmlformats.org/spreadsheetml/2006/main">
  <c r="K12" i="21" l="1"/>
  <c r="L42" i="21"/>
  <c r="I42" i="21"/>
  <c r="J42" i="21"/>
  <c r="K42" i="21"/>
  <c r="I39" i="21"/>
  <c r="L39" i="21" s="1"/>
  <c r="J39" i="21"/>
  <c r="K21" i="21"/>
  <c r="K41" i="21"/>
  <c r="K38" i="21"/>
  <c r="K37" i="21"/>
  <c r="K36" i="21"/>
  <c r="K35" i="21"/>
  <c r="K34" i="21"/>
  <c r="K33" i="21"/>
  <c r="K32" i="21"/>
  <c r="K31" i="21"/>
  <c r="K30" i="21"/>
  <c r="K29" i="21"/>
  <c r="K28" i="21"/>
  <c r="K27" i="21"/>
  <c r="K26" i="21"/>
  <c r="K25" i="21"/>
  <c r="K24" i="21"/>
  <c r="K23" i="21"/>
  <c r="K22" i="21"/>
  <c r="K20" i="21"/>
  <c r="K19" i="21"/>
  <c r="K18" i="21"/>
  <c r="K17" i="21"/>
  <c r="K16" i="21"/>
  <c r="K15" i="21"/>
  <c r="K14" i="21"/>
  <c r="K13" i="21"/>
  <c r="K39" i="21" l="1"/>
  <c r="G45" i="9" l="1"/>
  <c r="I44" i="9"/>
  <c r="I40" i="9"/>
  <c r="I50" i="9" s="1"/>
  <c r="I37" i="9"/>
  <c r="G19" i="9"/>
  <c r="G40" i="9" s="1"/>
  <c r="G50" i="9" s="1"/>
  <c r="G18" i="9"/>
  <c r="I79" i="15"/>
  <c r="I69" i="15"/>
  <c r="M26" i="15"/>
  <c r="M12" i="15"/>
  <c r="M78" i="15" s="1"/>
  <c r="M81" i="15" s="1"/>
  <c r="S391" i="12"/>
  <c r="K391" i="12"/>
  <c r="K390" i="12"/>
  <c r="S390" i="12" s="1"/>
  <c r="K389" i="12"/>
  <c r="S389" i="12" s="1"/>
  <c r="K388" i="12"/>
  <c r="S388" i="12" s="1"/>
  <c r="S387" i="12"/>
  <c r="K387" i="12"/>
  <c r="K386" i="12"/>
  <c r="S386" i="12" s="1"/>
  <c r="K385" i="12"/>
  <c r="S385" i="12" s="1"/>
  <c r="K384" i="12"/>
  <c r="K383" i="12"/>
  <c r="K381" i="12"/>
  <c r="K392" i="12" s="1"/>
  <c r="U392" i="12" s="1"/>
  <c r="K380" i="12"/>
  <c r="K379" i="12"/>
  <c r="BM374" i="12"/>
  <c r="BL374" i="12"/>
  <c r="BH374" i="12"/>
  <c r="BG374" i="12"/>
  <c r="BD374" i="12"/>
  <c r="BC374" i="12"/>
  <c r="BB374" i="12"/>
  <c r="BA374" i="12"/>
  <c r="AZ374" i="12"/>
  <c r="AY374" i="12"/>
  <c r="AV374" i="12"/>
  <c r="AU374" i="12"/>
  <c r="AS374" i="12"/>
  <c r="AQ374" i="12"/>
  <c r="AH374" i="12"/>
  <c r="AG374" i="12"/>
  <c r="AF374" i="12"/>
  <c r="AE374" i="12"/>
  <c r="AD374" i="12"/>
  <c r="AC374" i="12"/>
  <c r="AB374" i="12"/>
  <c r="AA374" i="12"/>
  <c r="Y374" i="12"/>
  <c r="X374" i="12"/>
  <c r="W374" i="12"/>
  <c r="R374" i="12"/>
  <c r="Q374" i="12"/>
  <c r="P374" i="12"/>
  <c r="M374" i="12"/>
  <c r="L374" i="12"/>
  <c r="H374" i="12"/>
  <c r="T373" i="12"/>
  <c r="K373" i="12"/>
  <c r="BF373" i="12" s="1"/>
  <c r="BF374" i="12" s="1"/>
  <c r="AM372" i="12"/>
  <c r="AM374" i="12" s="1"/>
  <c r="K372" i="12"/>
  <c r="V372" i="12" s="1"/>
  <c r="AI371" i="12"/>
  <c r="K371" i="12"/>
  <c r="I371" i="12"/>
  <c r="BI370" i="12"/>
  <c r="AW370" i="12"/>
  <c r="AI370" i="12"/>
  <c r="K370" i="12"/>
  <c r="O370" i="12" s="1"/>
  <c r="AI369" i="12"/>
  <c r="K369" i="12"/>
  <c r="I369" i="12"/>
  <c r="AI368" i="12"/>
  <c r="I368" i="12" s="1"/>
  <c r="K368" i="12" s="1"/>
  <c r="AI367" i="12"/>
  <c r="I367" i="12" s="1"/>
  <c r="K367" i="12" s="1"/>
  <c r="AI366" i="12"/>
  <c r="I366" i="12" s="1"/>
  <c r="K366" i="12" s="1"/>
  <c r="AI365" i="12"/>
  <c r="I365" i="12" s="1"/>
  <c r="K365" i="12" s="1"/>
  <c r="AI364" i="12"/>
  <c r="I364" i="12"/>
  <c r="K364" i="12" s="1"/>
  <c r="AI363" i="12"/>
  <c r="K363" i="12"/>
  <c r="I363" i="12"/>
  <c r="AI362" i="12"/>
  <c r="I362" i="12"/>
  <c r="K362" i="12" s="1"/>
  <c r="AI361" i="12"/>
  <c r="K361" i="12"/>
  <c r="I361" i="12"/>
  <c r="BI360" i="12"/>
  <c r="AI360" i="12"/>
  <c r="K360" i="12"/>
  <c r="O360" i="12" s="1"/>
  <c r="AI359" i="12"/>
  <c r="I359" i="12"/>
  <c r="K359" i="12" s="1"/>
  <c r="AI358" i="12"/>
  <c r="K358" i="12"/>
  <c r="I358" i="12"/>
  <c r="K357" i="12"/>
  <c r="K356" i="12"/>
  <c r="K355" i="12"/>
  <c r="K354" i="12"/>
  <c r="K353" i="12"/>
  <c r="K352" i="12"/>
  <c r="K351" i="12"/>
  <c r="K350" i="12"/>
  <c r="K349" i="12"/>
  <c r="I348" i="12"/>
  <c r="K348" i="12" s="1"/>
  <c r="K347" i="12"/>
  <c r="K346" i="12"/>
  <c r="K345" i="12"/>
  <c r="K344" i="12"/>
  <c r="K343" i="12"/>
  <c r="K342" i="12"/>
  <c r="K341" i="12"/>
  <c r="K340" i="12"/>
  <c r="K339" i="12"/>
  <c r="K338" i="12"/>
  <c r="K337" i="12"/>
  <c r="K336" i="12"/>
  <c r="K335" i="12"/>
  <c r="K334" i="12"/>
  <c r="K333" i="12"/>
  <c r="K332" i="12"/>
  <c r="I331" i="12"/>
  <c r="K331" i="12" s="1"/>
  <c r="K330" i="12"/>
  <c r="K329" i="12"/>
  <c r="K328" i="12"/>
  <c r="K327" i="12"/>
  <c r="K326" i="12"/>
  <c r="K325" i="12"/>
  <c r="K324" i="12"/>
  <c r="K323" i="12"/>
  <c r="K322" i="12"/>
  <c r="K321" i="12"/>
  <c r="K316" i="12"/>
  <c r="K315" i="12"/>
  <c r="K314" i="12"/>
  <c r="K313" i="12"/>
  <c r="K312" i="12"/>
  <c r="K311" i="12"/>
  <c r="BE310" i="12"/>
  <c r="U310" i="12"/>
  <c r="O310" i="12"/>
  <c r="K310" i="12"/>
  <c r="O309" i="12"/>
  <c r="K309" i="12"/>
  <c r="BE309" i="12" s="1"/>
  <c r="BE374" i="12" s="1"/>
  <c r="AX308" i="12"/>
  <c r="AX374" i="12" s="1"/>
  <c r="U308" i="12"/>
  <c r="K308" i="12"/>
  <c r="O308" i="12" s="1"/>
  <c r="O307" i="12"/>
  <c r="K307" i="12"/>
  <c r="AP307" i="12" s="1"/>
  <c r="K306" i="12"/>
  <c r="K305" i="12"/>
  <c r="K304" i="12"/>
  <c r="K303" i="12"/>
  <c r="K302" i="12"/>
  <c r="K301" i="12"/>
  <c r="K300" i="12"/>
  <c r="K299" i="12"/>
  <c r="K298" i="12"/>
  <c r="U297" i="12"/>
  <c r="K297" i="12"/>
  <c r="K296" i="12"/>
  <c r="K295" i="12"/>
  <c r="K294" i="12"/>
  <c r="K293" i="12"/>
  <c r="K292" i="12"/>
  <c r="K291" i="12"/>
  <c r="K290" i="12"/>
  <c r="K289" i="12"/>
  <c r="U289" i="12" s="1"/>
  <c r="K288" i="12"/>
  <c r="K287" i="12"/>
  <c r="K286" i="12"/>
  <c r="K285" i="12"/>
  <c r="AI283" i="12"/>
  <c r="J283" i="12" s="1"/>
  <c r="K283" i="12" s="1"/>
  <c r="AI282" i="12"/>
  <c r="J282" i="12" s="1"/>
  <c r="K282" i="12" s="1"/>
  <c r="AI281" i="12"/>
  <c r="J281" i="12" s="1"/>
  <c r="K281" i="12" s="1"/>
  <c r="AI280" i="12"/>
  <c r="J280" i="12" s="1"/>
  <c r="K280" i="12" s="1"/>
  <c r="AI279" i="12"/>
  <c r="J279" i="12"/>
  <c r="K279" i="12" s="1"/>
  <c r="AP278" i="12"/>
  <c r="AP374" i="12" s="1"/>
  <c r="AI278" i="12"/>
  <c r="S278" i="12"/>
  <c r="K278" i="12"/>
  <c r="O278" i="12" s="1"/>
  <c r="AI277" i="12"/>
  <c r="S277" i="12"/>
  <c r="K277" i="12"/>
  <c r="BK277" i="12" s="1"/>
  <c r="BK374" i="12" s="1"/>
  <c r="AI276" i="12"/>
  <c r="K276" i="12"/>
  <c r="T276" i="12" s="1"/>
  <c r="AI275" i="12"/>
  <c r="K275" i="12"/>
  <c r="AI274" i="12"/>
  <c r="K274" i="12"/>
  <c r="AI273" i="12"/>
  <c r="K273" i="12"/>
  <c r="AI272" i="12"/>
  <c r="K272" i="12"/>
  <c r="J272" i="12"/>
  <c r="AI271" i="12"/>
  <c r="J271" i="12" s="1"/>
  <c r="K271" i="12" s="1"/>
  <c r="AI270" i="12"/>
  <c r="J270" i="12" s="1"/>
  <c r="K270" i="12" s="1"/>
  <c r="AI269" i="12"/>
  <c r="J269" i="12" s="1"/>
  <c r="K269" i="12" s="1"/>
  <c r="AI268" i="12"/>
  <c r="K268" i="12"/>
  <c r="AI267" i="12"/>
  <c r="K267" i="12"/>
  <c r="AI266" i="12"/>
  <c r="K266" i="12"/>
  <c r="AI265" i="12"/>
  <c r="K265" i="12"/>
  <c r="AI264" i="12"/>
  <c r="J264" i="12" s="1"/>
  <c r="K264" i="12" s="1"/>
  <c r="AI263" i="12"/>
  <c r="J263" i="12"/>
  <c r="K263" i="12" s="1"/>
  <c r="AO262" i="12"/>
  <c r="AO374" i="12" s="1"/>
  <c r="T262" i="12"/>
  <c r="S262" i="12"/>
  <c r="K262" i="12"/>
  <c r="O262" i="12" s="1"/>
  <c r="O261" i="12"/>
  <c r="K261" i="12"/>
  <c r="AN261" i="12" s="1"/>
  <c r="AN260" i="12"/>
  <c r="T260" i="12"/>
  <c r="K260" i="12"/>
  <c r="S260" i="12" s="1"/>
  <c r="AI259" i="12"/>
  <c r="T259" i="12"/>
  <c r="S259" i="12"/>
  <c r="O259" i="12"/>
  <c r="K259" i="12"/>
  <c r="AN259" i="12" s="1"/>
  <c r="AN374" i="12" s="1"/>
  <c r="AI257" i="12"/>
  <c r="J257" i="12" s="1"/>
  <c r="K257" i="12" s="1"/>
  <c r="K256" i="12"/>
  <c r="K255" i="12"/>
  <c r="K254" i="12"/>
  <c r="AI253" i="12"/>
  <c r="K253" i="12"/>
  <c r="K252" i="12"/>
  <c r="K251" i="12"/>
  <c r="K250" i="12"/>
  <c r="K249" i="12"/>
  <c r="K248" i="12"/>
  <c r="K247" i="12"/>
  <c r="K246" i="12"/>
  <c r="K245" i="12"/>
  <c r="K244" i="12"/>
  <c r="K243" i="12"/>
  <c r="AI242" i="12"/>
  <c r="K242" i="12"/>
  <c r="K241" i="12"/>
  <c r="K240" i="12"/>
  <c r="K239" i="12"/>
  <c r="K238" i="12"/>
  <c r="K237" i="12"/>
  <c r="O236" i="12"/>
  <c r="K236" i="12"/>
  <c r="AW236" i="12" s="1"/>
  <c r="AW374" i="12" s="1"/>
  <c r="AI235" i="12"/>
  <c r="K235" i="12"/>
  <c r="K234" i="12"/>
  <c r="K233" i="12"/>
  <c r="K232" i="12"/>
  <c r="K231" i="12"/>
  <c r="K230" i="12"/>
  <c r="AL229" i="12"/>
  <c r="AL374" i="12" s="1"/>
  <c r="S229" i="12"/>
  <c r="O229" i="12"/>
  <c r="K229" i="12"/>
  <c r="AI227" i="12"/>
  <c r="K227" i="12"/>
  <c r="AK227" i="12" s="1"/>
  <c r="AR226" i="12"/>
  <c r="AI226" i="12"/>
  <c r="S226" i="12"/>
  <c r="K226" i="12"/>
  <c r="O226" i="12" s="1"/>
  <c r="AI225" i="12"/>
  <c r="V225" i="12"/>
  <c r="O225" i="12"/>
  <c r="K225" i="12"/>
  <c r="AR225" i="12" s="1"/>
  <c r="AR374" i="12" s="1"/>
  <c r="K223" i="12"/>
  <c r="K222" i="12"/>
  <c r="K221" i="12"/>
  <c r="K220" i="12"/>
  <c r="K219" i="12"/>
  <c r="K218" i="12"/>
  <c r="K217" i="12"/>
  <c r="K216" i="12"/>
  <c r="K215" i="12"/>
  <c r="K214" i="12"/>
  <c r="K213" i="12"/>
  <c r="K212" i="12"/>
  <c r="K211" i="12"/>
  <c r="K209" i="12"/>
  <c r="V209" i="12" s="1"/>
  <c r="T208" i="12"/>
  <c r="K208" i="12"/>
  <c r="K207" i="12"/>
  <c r="V206" i="12"/>
  <c r="K206" i="12"/>
  <c r="V205" i="12"/>
  <c r="K205" i="12"/>
  <c r="W204" i="12"/>
  <c r="K204" i="12"/>
  <c r="I204" i="12"/>
  <c r="K203" i="12"/>
  <c r="T203" i="12" s="1"/>
  <c r="K202" i="12"/>
  <c r="T202" i="12" s="1"/>
  <c r="K201" i="12"/>
  <c r="T200" i="12"/>
  <c r="K200" i="12"/>
  <c r="K199" i="12"/>
  <c r="V199" i="12" s="1"/>
  <c r="K198" i="12"/>
  <c r="K197" i="12"/>
  <c r="K196" i="12"/>
  <c r="K195" i="12"/>
  <c r="K194" i="12"/>
  <c r="K193" i="12"/>
  <c r="K192" i="12"/>
  <c r="K191" i="12"/>
  <c r="V190" i="12"/>
  <c r="K190" i="12"/>
  <c r="T189" i="12"/>
  <c r="K189" i="12"/>
  <c r="V188" i="12"/>
  <c r="K188" i="12"/>
  <c r="K187" i="12"/>
  <c r="K186" i="12"/>
  <c r="T186" i="12" s="1"/>
  <c r="K185" i="12"/>
  <c r="T185" i="12" s="1"/>
  <c r="K184" i="12"/>
  <c r="T183" i="12"/>
  <c r="K183" i="12"/>
  <c r="K182" i="12"/>
  <c r="T182" i="12" s="1"/>
  <c r="K181" i="12"/>
  <c r="K180" i="12"/>
  <c r="T180" i="12" s="1"/>
  <c r="AI179" i="12"/>
  <c r="T179" i="12"/>
  <c r="K179" i="12"/>
  <c r="K178" i="12"/>
  <c r="T178" i="12" s="1"/>
  <c r="K177" i="12"/>
  <c r="K176" i="12"/>
  <c r="K175" i="12"/>
  <c r="K174" i="12"/>
  <c r="K173" i="12"/>
  <c r="K172" i="12"/>
  <c r="K171" i="12"/>
  <c r="K170" i="12"/>
  <c r="K169" i="12"/>
  <c r="K168" i="12"/>
  <c r="K167" i="12"/>
  <c r="K166" i="12"/>
  <c r="K165" i="12"/>
  <c r="K164" i="12"/>
  <c r="K163" i="12"/>
  <c r="K162" i="12"/>
  <c r="K161" i="12"/>
  <c r="K160" i="12"/>
  <c r="K159" i="12"/>
  <c r="K158" i="12"/>
  <c r="K157" i="12"/>
  <c r="K155" i="12"/>
  <c r="K154" i="12"/>
  <c r="K153" i="12"/>
  <c r="K152" i="12"/>
  <c r="K151" i="12"/>
  <c r="T151" i="12" s="1"/>
  <c r="K150" i="12"/>
  <c r="T150" i="12" s="1"/>
  <c r="T149" i="12"/>
  <c r="K149" i="12"/>
  <c r="K148" i="12"/>
  <c r="T148" i="12" s="1"/>
  <c r="K147" i="12"/>
  <c r="T146" i="12"/>
  <c r="K146" i="12"/>
  <c r="K145" i="12"/>
  <c r="K144" i="12"/>
  <c r="K143" i="12"/>
  <c r="K142" i="12"/>
  <c r="K141" i="12"/>
  <c r="K140" i="12"/>
  <c r="K139" i="12"/>
  <c r="K138" i="12"/>
  <c r="K137" i="12"/>
  <c r="K136" i="12"/>
  <c r="T135" i="12"/>
  <c r="O135" i="12"/>
  <c r="K135" i="12"/>
  <c r="AT135" i="12" s="1"/>
  <c r="AT134" i="12"/>
  <c r="AT374" i="12" s="1"/>
  <c r="O134" i="12"/>
  <c r="K134" i="12"/>
  <c r="T134" i="12" s="1"/>
  <c r="T133" i="12"/>
  <c r="O133" i="12"/>
  <c r="K133" i="12"/>
  <c r="AK133" i="12" s="1"/>
  <c r="AK374" i="12" s="1"/>
  <c r="T132" i="12"/>
  <c r="K132" i="12"/>
  <c r="T131" i="12"/>
  <c r="K131" i="12"/>
  <c r="K130" i="12"/>
  <c r="BJ130" i="12" s="1"/>
  <c r="BJ374" i="12" s="1"/>
  <c r="K129" i="12"/>
  <c r="K128" i="12"/>
  <c r="K127" i="12"/>
  <c r="K126" i="12"/>
  <c r="J126" i="12"/>
  <c r="K125" i="12"/>
  <c r="K124" i="12"/>
  <c r="K123" i="12"/>
  <c r="K122" i="12"/>
  <c r="K121" i="12"/>
  <c r="K120" i="12"/>
  <c r="T120" i="12" s="1"/>
  <c r="T119" i="12"/>
  <c r="K119" i="12"/>
  <c r="K118" i="12"/>
  <c r="T118" i="12" s="1"/>
  <c r="K117" i="12"/>
  <c r="T117" i="12" s="1"/>
  <c r="K116" i="12"/>
  <c r="T116" i="12" s="1"/>
  <c r="K115" i="12"/>
  <c r="K114" i="12"/>
  <c r="T114" i="12" s="1"/>
  <c r="T113" i="12"/>
  <c r="K113" i="12"/>
  <c r="K112" i="12"/>
  <c r="K111" i="12"/>
  <c r="K110" i="12"/>
  <c r="J110" i="12"/>
  <c r="K109" i="12"/>
  <c r="K108" i="12"/>
  <c r="K107" i="12"/>
  <c r="K106" i="12"/>
  <c r="K105" i="12"/>
  <c r="K104" i="12"/>
  <c r="K103" i="12"/>
  <c r="V102" i="12"/>
  <c r="K102" i="12"/>
  <c r="K101" i="12"/>
  <c r="T101" i="12" s="1"/>
  <c r="K100" i="12"/>
  <c r="K99" i="12"/>
  <c r="K98" i="12"/>
  <c r="K97" i="12"/>
  <c r="K96" i="12"/>
  <c r="K95" i="12"/>
  <c r="K94" i="12"/>
  <c r="K93" i="12"/>
  <c r="K92" i="12"/>
  <c r="K91" i="12"/>
  <c r="K90" i="12"/>
  <c r="T89" i="12"/>
  <c r="K89" i="12"/>
  <c r="K88" i="12"/>
  <c r="T87" i="12"/>
  <c r="K87" i="12"/>
  <c r="K86" i="12"/>
  <c r="T85" i="12"/>
  <c r="K85" i="12"/>
  <c r="K84" i="12"/>
  <c r="K83" i="12"/>
  <c r="K82" i="12"/>
  <c r="K81" i="12"/>
  <c r="K80" i="12"/>
  <c r="K79" i="12"/>
  <c r="T78" i="12"/>
  <c r="T374" i="12" s="1"/>
  <c r="K78" i="12"/>
  <c r="K77" i="12"/>
  <c r="K76" i="12"/>
  <c r="K74" i="12"/>
  <c r="K73" i="12"/>
  <c r="K72" i="12"/>
  <c r="K71" i="12"/>
  <c r="K70" i="12"/>
  <c r="K69" i="12"/>
  <c r="K68" i="12"/>
  <c r="K67" i="12"/>
  <c r="K66" i="12"/>
  <c r="K65" i="12"/>
  <c r="U65" i="12" s="1"/>
  <c r="K64" i="12"/>
  <c r="K63" i="12"/>
  <c r="I63" i="12"/>
  <c r="K62" i="12"/>
  <c r="K61" i="12"/>
  <c r="K60" i="12"/>
  <c r="K59" i="12"/>
  <c r="K58" i="12"/>
  <c r="I58" i="12"/>
  <c r="K57" i="12"/>
  <c r="K56" i="12"/>
  <c r="K55" i="12"/>
  <c r="K54" i="12"/>
  <c r="K53" i="12"/>
  <c r="K52" i="12"/>
  <c r="K51" i="12"/>
  <c r="K50" i="12"/>
  <c r="K49" i="12"/>
  <c r="K48" i="12"/>
  <c r="K47" i="12"/>
  <c r="K46" i="12"/>
  <c r="K45" i="12"/>
  <c r="I44" i="12"/>
  <c r="K44" i="12" s="1"/>
  <c r="K43" i="12"/>
  <c r="K42" i="12"/>
  <c r="K41" i="12"/>
  <c r="K40" i="12"/>
  <c r="K39" i="12"/>
  <c r="K38" i="12"/>
  <c r="K37" i="12"/>
  <c r="K36" i="12"/>
  <c r="K35" i="12"/>
  <c r="U35" i="12" s="1"/>
  <c r="K34" i="12"/>
  <c r="U34" i="12" s="1"/>
  <c r="U33" i="12"/>
  <c r="K33" i="12"/>
  <c r="K32" i="12"/>
  <c r="U32" i="12" s="1"/>
  <c r="K31" i="12"/>
  <c r="K30" i="12"/>
  <c r="K29" i="12"/>
  <c r="K28" i="12"/>
  <c r="K27" i="12"/>
  <c r="K26" i="12"/>
  <c r="K25" i="12"/>
  <c r="AI24" i="12"/>
  <c r="AI374" i="12" s="1"/>
  <c r="K24" i="12"/>
  <c r="K23" i="12"/>
  <c r="K22" i="12"/>
  <c r="K21" i="12"/>
  <c r="K20" i="12"/>
  <c r="K19" i="12"/>
  <c r="K18" i="12"/>
  <c r="I17" i="12"/>
  <c r="I374" i="12" s="1"/>
  <c r="K16" i="12"/>
  <c r="K15" i="12"/>
  <c r="K14" i="12"/>
  <c r="K13" i="12"/>
  <c r="J12" i="12"/>
  <c r="I12" i="12"/>
  <c r="D39" i="11"/>
  <c r="D29" i="11"/>
  <c r="D23" i="11"/>
  <c r="D15" i="11"/>
  <c r="D8" i="11"/>
  <c r="D2" i="11"/>
  <c r="O50" i="20"/>
  <c r="I50" i="20"/>
  <c r="G50" i="20"/>
  <c r="G47" i="20"/>
  <c r="F5" i="20"/>
  <c r="H42" i="21"/>
  <c r="H39" i="21"/>
  <c r="H47" i="21" s="1"/>
  <c r="F5" i="21" s="1"/>
  <c r="G48" i="19"/>
  <c r="F5" i="19" s="1"/>
  <c r="I43" i="19"/>
  <c r="G43" i="19"/>
  <c r="G40" i="19"/>
  <c r="G52" i="18"/>
  <c r="G49" i="18"/>
  <c r="I45" i="18"/>
  <c r="I49" i="18" s="1"/>
  <c r="G41" i="18"/>
  <c r="K22" i="18"/>
  <c r="M12" i="18"/>
  <c r="M42" i="18" s="1"/>
  <c r="G52" i="16"/>
  <c r="G48" i="16"/>
  <c r="G57" i="16" s="1"/>
  <c r="I45" i="16"/>
  <c r="I48" i="16" s="1"/>
  <c r="M42" i="16"/>
  <c r="G41" i="16"/>
  <c r="K22" i="16"/>
  <c r="M12" i="16"/>
  <c r="M49" i="17"/>
  <c r="I46" i="17"/>
  <c r="H46" i="17"/>
  <c r="G46" i="17"/>
  <c r="K24" i="17"/>
  <c r="M14" i="17"/>
  <c r="M43" i="17" s="1"/>
  <c r="I55" i="10"/>
  <c r="I57" i="14"/>
  <c r="B15" i="3"/>
  <c r="A13" i="3"/>
  <c r="A15" i="2"/>
  <c r="F6" i="2"/>
  <c r="C3" i="2"/>
  <c r="C9" i="2" s="1"/>
  <c r="K58" i="8"/>
  <c r="J58" i="8"/>
  <c r="I58" i="8"/>
  <c r="H80" i="7"/>
  <c r="J76" i="7"/>
  <c r="N73" i="7"/>
  <c r="J70" i="7"/>
  <c r="J39" i="7"/>
  <c r="H19" i="7"/>
  <c r="H18" i="7"/>
  <c r="I41" i="6"/>
  <c r="H76" i="5"/>
  <c r="H67" i="5"/>
  <c r="H79" i="4"/>
  <c r="H75" i="4"/>
  <c r="J71" i="4"/>
  <c r="I71" i="4"/>
  <c r="H71" i="4"/>
  <c r="H32" i="4"/>
  <c r="J28" i="4"/>
  <c r="H28" i="4"/>
  <c r="H22" i="4"/>
  <c r="J374" i="12" l="1"/>
  <c r="G57" i="18"/>
  <c r="BI276" i="12"/>
  <c r="BI374" i="12" s="1"/>
  <c r="S225" i="12"/>
  <c r="S374" i="12" s="1"/>
  <c r="O277" i="12"/>
  <c r="O373" i="12"/>
  <c r="K17" i="12"/>
  <c r="V17" i="12" s="1"/>
  <c r="V374" i="12" s="1"/>
  <c r="V376" i="12" s="1"/>
  <c r="O227" i="12"/>
  <c r="V236" i="12"/>
  <c r="S261" i="12"/>
  <c r="O276" i="12"/>
  <c r="U307" i="12"/>
  <c r="U374" i="12" s="1"/>
  <c r="U309" i="12"/>
  <c r="S276" i="12"/>
  <c r="Z309" i="12"/>
  <c r="Z374" i="12" s="1"/>
  <c r="K12" i="12"/>
  <c r="O130" i="12"/>
  <c r="O260" i="12"/>
  <c r="O372" i="12"/>
  <c r="O374" i="12" l="1"/>
  <c r="K374" i="12"/>
  <c r="H26" i="5"/>
  <c r="J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A26" authorId="0" shapeId="0" xr:uid="{00000000-0006-0000-0100-000001000000}">
      <text>
        <r>
          <rPr>
            <b/>
            <sz val="9"/>
            <rFont val="Tahoma"/>
            <charset val="134"/>
          </rPr>
          <t xml:space="preserve">*  </t>
        </r>
        <r>
          <rPr>
            <sz val="9"/>
            <rFont val="Tahoma"/>
            <charset val="134"/>
          </rPr>
          <t>already integrated with the proposed VAWC desk in 2016 budget</t>
        </r>
      </text>
    </comment>
    <comment ref="D46" authorId="0" shapeId="0" xr:uid="{00000000-0006-0000-0100-000002000000}">
      <text>
        <r>
          <rPr>
            <sz val="9"/>
            <rFont val="Tahoma"/>
            <charset val="134"/>
          </rPr>
          <t>procurement of materials for training kits                  * case documentation/terminal report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F5" authorId="0" shapeId="0" xr:uid="{00000000-0006-0000-0E00-000001000000}">
      <text>
        <r>
          <rPr>
            <b/>
            <sz val="9"/>
            <rFont val="Tahoma"/>
            <charset val="134"/>
          </rPr>
          <t>5% GAD from Total LGU budget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F5" authorId="0" shapeId="0" xr:uid="{00000000-0006-0000-0F00-000001000000}">
      <text>
        <r>
          <rPr>
            <b/>
            <sz val="9"/>
            <rFont val="Tahoma"/>
            <charset val="134"/>
          </rPr>
          <t>5% GAD from Total LGU budget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OLIVER S. OGOC</author>
    <author>jenbarbon</author>
    <author>OLIVER</author>
  </authors>
  <commentList>
    <comment ref="J12" authorId="0" shapeId="0" xr:uid="{00000000-0006-0000-1100-000001000000}">
      <text>
        <r>
          <rPr>
            <b/>
            <sz val="9"/>
            <rFont val="Tahoma"/>
            <charset val="134"/>
          </rPr>
          <t>OLIVER S. OGOC:</t>
        </r>
        <r>
          <rPr>
            <sz val="9"/>
            <rFont val="Tahoma"/>
            <charset val="134"/>
          </rPr>
          <t xml:space="preserve">
P970k for OSS Aircon</t>
        </r>
      </text>
    </comment>
    <comment ref="B24" authorId="1" shapeId="0" xr:uid="{00000000-0006-0000-1100-000002000000}">
      <text>
        <r>
          <rPr>
            <b/>
            <sz val="9"/>
            <rFont val="Tahoma"/>
            <charset val="134"/>
          </rPr>
          <t>jenbarbon:</t>
        </r>
        <r>
          <rPr>
            <sz val="9"/>
            <rFont val="Tahoma"/>
            <charset val="134"/>
          </rPr>
          <t xml:space="preserve">
from VM</t>
        </r>
      </text>
    </comment>
    <comment ref="I45" authorId="0" shapeId="0" xr:uid="{00000000-0006-0000-1100-000003000000}">
      <text>
        <r>
          <rPr>
            <b/>
            <sz val="9"/>
            <rFont val="Tahoma"/>
            <charset val="134"/>
          </rPr>
          <t>OLIVER S. OGOC:</t>
        </r>
        <r>
          <rPr>
            <sz val="9"/>
            <rFont val="Tahoma"/>
            <charset val="134"/>
          </rPr>
          <t xml:space="preserve">
Approved approp: P1,320,000</t>
        </r>
      </text>
    </comment>
    <comment ref="I46" authorId="0" shapeId="0" xr:uid="{00000000-0006-0000-1100-000004000000}">
      <text>
        <r>
          <rPr>
            <b/>
            <sz val="9"/>
            <rFont val="Tahoma"/>
            <charset val="134"/>
          </rPr>
          <t>OLIVER S. OGOC:</t>
        </r>
        <r>
          <rPr>
            <sz val="9"/>
            <rFont val="Tahoma"/>
            <charset val="134"/>
          </rPr>
          <t xml:space="preserve">
Approved approp: P4,922,800</t>
        </r>
      </text>
    </comment>
    <comment ref="J51" authorId="0" shapeId="0" xr:uid="{00000000-0006-0000-1100-000005000000}">
      <text>
        <r>
          <rPr>
            <b/>
            <sz val="9"/>
            <rFont val="Tahoma"/>
            <charset val="134"/>
          </rPr>
          <t>OLIVER S. OGOC:</t>
        </r>
        <r>
          <rPr>
            <sz val="9"/>
            <rFont val="Tahoma"/>
            <charset val="134"/>
          </rPr>
          <t xml:space="preserve">
Photocopier P70k, </t>
        </r>
      </text>
    </comment>
    <comment ref="I125" authorId="0" shapeId="0" xr:uid="{00000000-0006-0000-1100-000006000000}">
      <text>
        <r>
          <rPr>
            <b/>
            <sz val="9"/>
            <rFont val="Tahoma"/>
            <charset val="134"/>
          </rPr>
          <t>OLIVER S. OGOC:</t>
        </r>
        <r>
          <rPr>
            <sz val="9"/>
            <rFont val="Tahoma"/>
            <charset val="134"/>
          </rPr>
          <t xml:space="preserve">
should be GF</t>
        </r>
      </text>
    </comment>
    <comment ref="J177" authorId="2" shapeId="0" xr:uid="{00000000-0006-0000-1100-000007000000}">
      <text>
        <r>
          <rPr>
            <b/>
            <sz val="9"/>
            <rFont val="Tahoma"/>
            <charset val="134"/>
          </rPr>
          <t>OLIVER:</t>
        </r>
        <r>
          <rPr>
            <sz val="9"/>
            <rFont val="Tahoma"/>
            <charset val="134"/>
          </rPr>
          <t xml:space="preserve">
motorcycle for nutrtion section, computer set for FP, computer set for admin</t>
        </r>
      </text>
    </comment>
    <comment ref="J204" authorId="0" shapeId="0" xr:uid="{00000000-0006-0000-1100-000008000000}">
      <text>
        <r>
          <rPr>
            <b/>
            <sz val="9"/>
            <rFont val="Tahoma"/>
            <charset val="134"/>
          </rPr>
          <t>OLIVER S. OGOC:</t>
        </r>
        <r>
          <rPr>
            <sz val="9"/>
            <rFont val="Tahoma"/>
            <charset val="134"/>
          </rPr>
          <t xml:space="preserve">
from Merlita Gaudiel allocation</t>
        </r>
      </text>
    </comment>
    <comment ref="F214" authorId="1" shapeId="0" xr:uid="{00000000-0006-0000-1100-000009000000}">
      <text>
        <r>
          <rPr>
            <b/>
            <sz val="9"/>
            <rFont val="Tahoma"/>
            <charset val="134"/>
          </rPr>
          <t>jenbarbon:</t>
        </r>
        <r>
          <rPr>
            <sz val="9"/>
            <rFont val="Tahoma"/>
            <charset val="134"/>
          </rPr>
          <t xml:space="preserve">
Inc bulls, nibuan goats</t>
        </r>
      </text>
    </comment>
    <comment ref="J250" authorId="0" shapeId="0" xr:uid="{00000000-0006-0000-1100-00000A000000}">
      <text>
        <r>
          <rPr>
            <b/>
            <sz val="9"/>
            <rFont val="Tahoma"/>
            <charset val="134"/>
          </rPr>
          <t>OLIVER S. OGOC:</t>
        </r>
        <r>
          <rPr>
            <sz val="9"/>
            <rFont val="Tahoma"/>
            <charset val="134"/>
          </rPr>
          <t xml:space="preserve">
P50k for fencing. From tijing</t>
        </r>
      </text>
    </comment>
    <comment ref="F263" authorId="1" shapeId="0" xr:uid="{00000000-0006-0000-1100-00000B000000}">
      <text>
        <r>
          <rPr>
            <b/>
            <sz val="9"/>
            <rFont val="Tahoma"/>
            <charset val="134"/>
          </rPr>
          <t>jenbarbon:</t>
        </r>
        <r>
          <rPr>
            <sz val="9"/>
            <rFont val="Tahoma"/>
            <charset val="134"/>
          </rPr>
          <t xml:space="preserve">
1 Jetmatic for Banga (P50k from Casipong)</t>
        </r>
      </text>
    </comment>
    <comment ref="F264" authorId="1" shapeId="0" xr:uid="{00000000-0006-0000-1100-00000C000000}">
      <text>
        <r>
          <rPr>
            <b/>
            <sz val="9"/>
            <rFont val="Tahoma"/>
            <charset val="134"/>
          </rPr>
          <t>jenbarbon:</t>
        </r>
        <r>
          <rPr>
            <sz val="9"/>
            <rFont val="Tahoma"/>
            <charset val="134"/>
          </rPr>
          <t xml:space="preserve">
Barangays Maninihon, Banaybanay, Tabuan, Kalumboyan, Narra and San Jose (VM); Tayawan, Minaba, Bugay, Villasol &amp; Lapay, Dawis (Magdasal)</t>
        </r>
      </text>
    </comment>
    <comment ref="J282" authorId="0" shapeId="0" xr:uid="{00000000-0006-0000-1100-00000D000000}">
      <text>
        <r>
          <rPr>
            <b/>
            <sz val="9"/>
            <rFont val="Tahoma"/>
            <charset val="134"/>
          </rPr>
          <t>OLIVER S. OGOC:</t>
        </r>
        <r>
          <rPr>
            <sz val="9"/>
            <rFont val="Tahoma"/>
            <charset val="134"/>
          </rPr>
          <t xml:space="preserve">
P100k from Lim</t>
        </r>
      </text>
    </comment>
    <comment ref="J283" authorId="0" shapeId="0" xr:uid="{00000000-0006-0000-1100-00000E000000}">
      <text>
        <r>
          <rPr>
            <b/>
            <sz val="9"/>
            <rFont val="Tahoma"/>
            <charset val="134"/>
          </rPr>
          <t>OLIVER S. OGOC:</t>
        </r>
        <r>
          <rPr>
            <sz val="9"/>
            <rFont val="Tahoma"/>
            <charset val="134"/>
          </rPr>
          <t xml:space="preserve">
Less P50k from Coun Jamin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F5" authorId="0" shapeId="0" xr:uid="{00000000-0006-0000-1200-000001000000}">
      <text>
        <r>
          <rPr>
            <b/>
            <sz val="9"/>
            <rFont val="Tahoma"/>
            <charset val="134"/>
          </rPr>
          <t>5% GAD -44,578,398.95</t>
        </r>
      </text>
    </comment>
    <comment ref="G12" authorId="0" shapeId="0" xr:uid="{00000000-0006-0000-1200-000002000000}">
      <text>
        <r>
          <rPr>
            <b/>
            <sz val="9"/>
            <rFont val="Tahoma"/>
            <charset val="134"/>
          </rPr>
          <t>Total - 506,897</t>
        </r>
      </text>
    </comment>
    <comment ref="G13" authorId="0" shapeId="0" xr:uid="{00000000-0006-0000-1200-000003000000}">
      <text>
        <r>
          <rPr>
            <b/>
            <sz val="9"/>
            <rFont val="Tahoma"/>
            <charset val="134"/>
          </rPr>
          <t>Total - 100,000.00</t>
        </r>
      </text>
    </comment>
    <comment ref="G14" authorId="0" shapeId="0" xr:uid="{00000000-0006-0000-1200-000004000000}">
      <text>
        <r>
          <rPr>
            <b/>
            <sz val="9"/>
            <rFont val="Tahoma"/>
            <charset val="134"/>
          </rPr>
          <t>549,626.00</t>
        </r>
      </text>
    </comment>
    <comment ref="G15" authorId="0" shapeId="0" xr:uid="{00000000-0006-0000-1200-000005000000}">
      <text>
        <r>
          <rPr>
            <b/>
            <sz val="9"/>
            <rFont val="Tahoma"/>
            <charset val="134"/>
          </rPr>
          <t>500,000.00</t>
        </r>
      </text>
    </comment>
    <comment ref="G16" authorId="0" shapeId="0" xr:uid="{00000000-0006-0000-1200-000006000000}">
      <text>
        <r>
          <rPr>
            <b/>
            <sz val="9"/>
            <rFont val="Tahoma"/>
            <charset val="134"/>
          </rPr>
          <t>527,830.00</t>
        </r>
      </text>
    </comment>
    <comment ref="G17" authorId="0" shapeId="0" xr:uid="{00000000-0006-0000-1200-000007000000}">
      <text>
        <r>
          <rPr>
            <b/>
            <sz val="9"/>
            <rFont val="Tahoma"/>
            <charset val="134"/>
          </rPr>
          <t>650,000</t>
        </r>
      </text>
    </comment>
    <comment ref="G18" authorId="0" shapeId="0" xr:uid="{00000000-0006-0000-1200-000008000000}">
      <text>
        <r>
          <rPr>
            <b/>
            <sz val="9"/>
            <rFont val="Tahoma"/>
            <charset val="134"/>
          </rPr>
          <t>1,000,000</t>
        </r>
      </text>
    </comment>
    <comment ref="G19" authorId="0" shapeId="0" xr:uid="{00000000-0006-0000-1200-000009000000}">
      <text>
        <r>
          <rPr>
            <b/>
            <sz val="9"/>
            <rFont val="Tahoma"/>
            <charset val="134"/>
          </rPr>
          <t>1,200,000</t>
        </r>
      </text>
    </comment>
    <comment ref="I25" authorId="0" shapeId="0" xr:uid="{00000000-0006-0000-1200-00000A000000}">
      <text>
        <r>
          <rPr>
            <b/>
            <sz val="9"/>
            <rFont val="Tahoma"/>
            <charset val="134"/>
          </rPr>
          <t>11,988,572.86</t>
        </r>
      </text>
    </comment>
    <comment ref="I38" authorId="0" shapeId="0" xr:uid="{00000000-0006-0000-1200-00000B000000}">
      <text>
        <r>
          <rPr>
            <b/>
            <sz val="9"/>
            <rFont val="Tahoma"/>
            <charset val="134"/>
          </rPr>
          <t>Banga - 1,078,571.43
Suba - 578,571.43
Tinago - 1,678,571.43</t>
        </r>
      </text>
    </comment>
    <comment ref="I39" authorId="0" shapeId="0" xr:uid="{00000000-0006-0000-1200-00000C000000}">
      <text>
        <r>
          <rPr>
            <b/>
            <sz val="9"/>
            <rFont val="Tahoma"/>
            <charset val="134"/>
          </rPr>
          <t>370,000.00</t>
        </r>
      </text>
    </comment>
    <comment ref="G40" authorId="0" shapeId="0" xr:uid="{00000000-0006-0000-1200-00000D000000}">
      <text>
        <r>
          <rPr>
            <b/>
            <sz val="9"/>
            <rFont val="Tahoma"/>
            <charset val="134"/>
          </rPr>
          <t>400,000.00</t>
        </r>
      </text>
    </comment>
    <comment ref="G42" authorId="0" shapeId="0" xr:uid="{00000000-0006-0000-1200-00000E000000}">
      <text>
        <r>
          <rPr>
            <b/>
            <sz val="9"/>
            <rFont val="Tahoma"/>
            <charset val="134"/>
          </rPr>
          <t>93,000.00</t>
        </r>
      </text>
    </comment>
    <comment ref="G43" authorId="0" shapeId="0" xr:uid="{00000000-0006-0000-1200-00000F000000}">
      <text>
        <r>
          <rPr>
            <b/>
            <sz val="9"/>
            <rFont val="Tahoma"/>
            <charset val="134"/>
          </rPr>
          <t>130,000.00</t>
        </r>
      </text>
    </comment>
    <comment ref="G44" authorId="0" shapeId="0" xr:uid="{00000000-0006-0000-1200-000010000000}">
      <text>
        <r>
          <rPr>
            <b/>
            <sz val="9"/>
            <rFont val="Tahoma"/>
            <charset val="134"/>
          </rPr>
          <t>141,000</t>
        </r>
      </text>
    </comment>
    <comment ref="G45" authorId="0" shapeId="0" xr:uid="{00000000-0006-0000-1200-000011000000}">
      <text>
        <r>
          <rPr>
            <b/>
            <sz val="9"/>
            <rFont val="Tahoma"/>
            <charset val="134"/>
          </rPr>
          <t>1,590,826</t>
        </r>
      </text>
    </comment>
    <comment ref="G48" authorId="0" shapeId="0" xr:uid="{00000000-0006-0000-1200-000012000000}">
      <text>
        <r>
          <rPr>
            <b/>
            <sz val="9"/>
            <rFont val="Tahoma"/>
            <charset val="134"/>
          </rPr>
          <t>170,000</t>
        </r>
      </text>
    </comment>
    <comment ref="G49" authorId="0" shapeId="0" xr:uid="{00000000-0006-0000-1200-000013000000}">
      <text>
        <r>
          <rPr>
            <b/>
            <sz val="9"/>
            <rFont val="Tahoma"/>
            <charset val="134"/>
          </rPr>
          <t>178,500.00</t>
        </r>
      </text>
    </comment>
    <comment ref="G50" authorId="0" shapeId="0" xr:uid="{00000000-0006-0000-1200-000014000000}">
      <text>
        <r>
          <rPr>
            <b/>
            <sz val="9"/>
            <rFont val="Tahoma"/>
            <charset val="134"/>
          </rPr>
          <t>250,000.00</t>
        </r>
      </text>
    </comment>
    <comment ref="G51" authorId="0" shapeId="0" xr:uid="{00000000-0006-0000-1200-000015000000}">
      <text>
        <r>
          <rPr>
            <b/>
            <sz val="9"/>
            <rFont val="Tahoma"/>
            <charset val="134"/>
          </rPr>
          <t>500,000.00</t>
        </r>
      </text>
    </comment>
    <comment ref="H51" authorId="0" shapeId="0" xr:uid="{00000000-0006-0000-1200-000016000000}">
      <text>
        <r>
          <rPr>
            <b/>
            <sz val="9"/>
            <rFont val="Tahoma"/>
            <charset val="134"/>
          </rPr>
          <t>19,211,349.00</t>
        </r>
      </text>
    </comment>
    <comment ref="G53" authorId="0" shapeId="0" xr:uid="{00000000-0006-0000-1200-000017000000}">
      <text>
        <r>
          <rPr>
            <b/>
            <sz val="9"/>
            <rFont val="Tahoma"/>
            <charset val="134"/>
          </rPr>
          <t>787,576</t>
        </r>
      </text>
    </comment>
    <comment ref="G62" authorId="0" shapeId="0" xr:uid="{00000000-0006-0000-1200-000018000000}">
      <text>
        <r>
          <rPr>
            <b/>
            <sz val="9"/>
            <rFont val="Tahoma"/>
            <charset val="134"/>
          </rPr>
          <t>100,000.00</t>
        </r>
      </text>
    </comment>
    <comment ref="G68" authorId="0" shapeId="0" xr:uid="{00000000-0006-0000-1200-000019000000}">
      <text>
        <r>
          <rPr>
            <b/>
            <sz val="9"/>
            <rFont val="Tahoma"/>
            <charset val="134"/>
          </rPr>
          <t>434,200.00</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G12" authorId="0" shapeId="0" xr:uid="{00000000-0006-0000-1300-000001000000}">
      <text>
        <r>
          <rPr>
            <b/>
            <sz val="9"/>
            <rFont val="Tahoma"/>
            <charset val="134"/>
          </rPr>
          <t>Total - 196,000.00</t>
        </r>
      </text>
    </comment>
    <comment ref="F17" authorId="0" shapeId="0" xr:uid="{00000000-0006-0000-1300-000002000000}">
      <text>
        <r>
          <rPr>
            <sz val="9"/>
            <rFont val="Tahoma"/>
            <charset val="134"/>
          </rPr>
          <t xml:space="preserve">number of target  beneficiaries (male and female)
 </t>
        </r>
      </text>
    </comment>
    <comment ref="G24" authorId="0" shapeId="0" xr:uid="{00000000-0006-0000-1300-000003000000}">
      <text>
        <r>
          <rPr>
            <b/>
            <sz val="9"/>
            <rFont val="Tahoma"/>
            <charset val="134"/>
          </rPr>
          <t>Total - 538,488.00</t>
        </r>
      </text>
    </comment>
    <comment ref="G25" authorId="0" shapeId="0" xr:uid="{00000000-0006-0000-1300-000004000000}">
      <text>
        <r>
          <rPr>
            <b/>
            <sz val="9"/>
            <rFont val="Tahoma"/>
            <charset val="134"/>
          </rPr>
          <t>Total - 100,000.00</t>
        </r>
      </text>
    </comment>
    <comment ref="G43" authorId="0" shapeId="0" xr:uid="{00000000-0006-0000-1300-000005000000}">
      <text>
        <r>
          <rPr>
            <b/>
            <sz val="9"/>
            <rFont val="Tahoma"/>
            <charset val="134"/>
          </rPr>
          <t>Total - 300,000.00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D43" authorId="0" shapeId="0" xr:uid="{00000000-0006-0000-0200-000001000000}">
      <text>
        <r>
          <rPr>
            <sz val="9"/>
            <rFont val="Tahoma"/>
            <charset val="134"/>
          </rPr>
          <t>procurement of materials for training kits                  * case documentation/terminal report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G12" authorId="0" shapeId="0" xr:uid="{00000000-0006-0000-0300-000001000000}">
      <text>
        <r>
          <rPr>
            <b/>
            <sz val="9"/>
            <rFont val="Tahoma"/>
            <charset val="134"/>
          </rPr>
          <t>Total - 196,000.00</t>
        </r>
      </text>
    </comment>
    <comment ref="G13" authorId="0" shapeId="0" xr:uid="{00000000-0006-0000-0300-000002000000}">
      <text>
        <r>
          <rPr>
            <b/>
            <sz val="9"/>
            <rFont val="Tahoma"/>
            <charset val="134"/>
          </rPr>
          <t>275,000</t>
        </r>
      </text>
    </comment>
    <comment ref="I14" authorId="0" shapeId="0" xr:uid="{00000000-0006-0000-0300-000003000000}">
      <text>
        <r>
          <rPr>
            <b/>
            <sz val="9"/>
            <rFont val="Tahoma"/>
            <charset val="134"/>
          </rPr>
          <t>18,000.000</t>
        </r>
      </text>
    </comment>
    <comment ref="F15" authorId="0" shapeId="0" xr:uid="{00000000-0006-0000-0300-000004000000}">
      <text>
        <r>
          <rPr>
            <sz val="9"/>
            <rFont val="Tahoma"/>
            <charset val="134"/>
          </rPr>
          <t xml:space="preserve">number of target  beneficiaries (male and female)
 </t>
        </r>
      </text>
    </comment>
    <comment ref="I15" authorId="0" shapeId="0" xr:uid="{00000000-0006-0000-0300-000005000000}">
      <text>
        <r>
          <rPr>
            <b/>
            <sz val="9"/>
            <rFont val="Tahoma"/>
            <charset val="134"/>
          </rPr>
          <t>4,500,000</t>
        </r>
      </text>
    </comment>
    <comment ref="G16" authorId="0" shapeId="0" xr:uid="{00000000-0006-0000-0300-000006000000}">
      <text>
        <r>
          <rPr>
            <b/>
            <sz val="9"/>
            <rFont val="Tahoma"/>
            <charset val="134"/>
          </rPr>
          <t xml:space="preserve">672,667
</t>
        </r>
      </text>
    </comment>
    <comment ref="G17" authorId="0" shapeId="0" xr:uid="{00000000-0006-0000-0300-000007000000}">
      <text>
        <r>
          <rPr>
            <b/>
            <sz val="9"/>
            <rFont val="Tahoma"/>
            <charset val="134"/>
          </rPr>
          <t>796,620.00</t>
        </r>
      </text>
    </comment>
    <comment ref="H17" authorId="0" shapeId="0" xr:uid="{00000000-0006-0000-0300-000008000000}">
      <text>
        <r>
          <rPr>
            <b/>
            <sz val="9"/>
            <rFont val="Tahoma"/>
            <charset val="134"/>
          </rPr>
          <t>168,624.00)</t>
        </r>
      </text>
    </comment>
    <comment ref="G18" authorId="0" shapeId="0" xr:uid="{00000000-0006-0000-0300-000009000000}">
      <text>
        <r>
          <rPr>
            <b/>
            <sz val="9"/>
            <rFont val="Tahoma"/>
            <charset val="134"/>
          </rPr>
          <t>102,000</t>
        </r>
      </text>
    </comment>
    <comment ref="G19" authorId="0" shapeId="0" xr:uid="{00000000-0006-0000-0300-00000A000000}">
      <text>
        <r>
          <rPr>
            <b/>
            <sz val="9"/>
            <rFont val="Tahoma"/>
            <charset val="134"/>
          </rPr>
          <t>170,852.00</t>
        </r>
      </text>
    </comment>
    <comment ref="G20" authorId="0" shapeId="0" xr:uid="{00000000-0006-0000-0300-00000B000000}">
      <text>
        <r>
          <rPr>
            <b/>
            <sz val="9"/>
            <rFont val="Tahoma"/>
            <charset val="134"/>
          </rPr>
          <t>471,270.00</t>
        </r>
      </text>
    </comment>
    <comment ref="G21" authorId="0" shapeId="0" xr:uid="{00000000-0006-0000-0300-00000C000000}">
      <text>
        <r>
          <rPr>
            <b/>
            <sz val="9"/>
            <rFont val="Tahoma"/>
            <charset val="134"/>
          </rPr>
          <t>579,680.00</t>
        </r>
      </text>
    </comment>
    <comment ref="G22" authorId="0" shapeId="0" xr:uid="{00000000-0006-0000-0300-00000D000000}">
      <text>
        <r>
          <rPr>
            <b/>
            <sz val="9"/>
            <rFont val="Tahoma"/>
            <charset val="134"/>
          </rPr>
          <t>Total - 538,488.00</t>
        </r>
      </text>
    </comment>
    <comment ref="G23" authorId="0" shapeId="0" xr:uid="{00000000-0006-0000-0300-00000E000000}">
      <text>
        <r>
          <rPr>
            <b/>
            <sz val="9"/>
            <rFont val="Tahoma"/>
            <charset val="134"/>
          </rPr>
          <t>Total - 100,000.00</t>
        </r>
      </text>
    </comment>
    <comment ref="I28" authorId="0" shapeId="0" xr:uid="{00000000-0006-0000-0300-00000F000000}">
      <text>
        <r>
          <rPr>
            <b/>
            <sz val="9"/>
            <rFont val="Tahoma"/>
            <charset val="134"/>
          </rPr>
          <t>2,873.571.43</t>
        </r>
      </text>
    </comment>
    <comment ref="I29" authorId="0" shapeId="0" xr:uid="{00000000-0006-0000-0300-000010000000}">
      <text>
        <r>
          <rPr>
            <b/>
            <sz val="9"/>
            <rFont val="Tahoma"/>
            <charset val="134"/>
          </rPr>
          <t>100,000.00</t>
        </r>
      </text>
    </comment>
    <comment ref="G31" authorId="0" shapeId="0" xr:uid="{00000000-0006-0000-0300-000011000000}">
      <text>
        <r>
          <rPr>
            <b/>
            <sz val="9"/>
            <rFont val="Tahoma"/>
            <charset val="134"/>
          </rPr>
          <t>1,650,000.00</t>
        </r>
      </text>
    </comment>
    <comment ref="I31" authorId="0" shapeId="0" xr:uid="{00000000-0006-0000-0300-000012000000}">
      <text>
        <r>
          <rPr>
            <b/>
            <sz val="9"/>
            <rFont val="Tahoma"/>
            <charset val="134"/>
          </rPr>
          <t>1,178,571.43</t>
        </r>
      </text>
    </comment>
    <comment ref="I32" authorId="0" shapeId="0" xr:uid="{00000000-0006-0000-0300-000013000000}">
      <text>
        <r>
          <rPr>
            <b/>
            <sz val="9"/>
            <rFont val="Tahoma"/>
            <charset val="134"/>
          </rPr>
          <t>3,267,142.86</t>
        </r>
      </text>
    </comment>
    <comment ref="I33" authorId="0" shapeId="0" xr:uid="{00000000-0006-0000-0300-000014000000}">
      <text>
        <r>
          <rPr>
            <b/>
            <sz val="9"/>
            <rFont val="Tahoma"/>
            <charset val="134"/>
          </rPr>
          <t>2,878,571.43</t>
        </r>
      </text>
    </comment>
    <comment ref="I34" authorId="0" shapeId="0" xr:uid="{00000000-0006-0000-0300-000015000000}">
      <text>
        <r>
          <rPr>
            <b/>
            <sz val="9"/>
            <rFont val="Tahoma"/>
            <charset val="134"/>
          </rPr>
          <t>3,227,142.86</t>
        </r>
      </text>
    </comment>
    <comment ref="I35" authorId="0" shapeId="0" xr:uid="{00000000-0006-0000-0300-000016000000}">
      <text>
        <r>
          <rPr>
            <b/>
            <sz val="9"/>
            <rFont val="Tahoma"/>
            <charset val="134"/>
          </rPr>
          <t>1,728,571.43</t>
        </r>
      </text>
    </comment>
    <comment ref="G39" authorId="0" shapeId="0" xr:uid="{00000000-0006-0000-0300-000017000000}">
      <text>
        <r>
          <rPr>
            <b/>
            <sz val="9"/>
            <rFont val="Tahoma"/>
            <charset val="134"/>
          </rPr>
          <t>143,116</t>
        </r>
      </text>
    </comment>
    <comment ref="G40" authorId="0" shapeId="0" xr:uid="{00000000-0006-0000-0300-000018000000}">
      <text>
        <r>
          <rPr>
            <b/>
            <sz val="9"/>
            <rFont val="Tahoma"/>
            <charset val="134"/>
          </rPr>
          <t>300,000.00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F5" authorId="0" shapeId="0" xr:uid="{00000000-0006-0000-0800-000001000000}">
      <text>
        <r>
          <rPr>
            <b/>
            <sz val="9"/>
            <rFont val="Tahoma"/>
            <charset val="134"/>
          </rPr>
          <t>5% GAD -44,578,398.95</t>
        </r>
      </text>
    </comment>
    <comment ref="G12" authorId="0" shapeId="0" xr:uid="{00000000-0006-0000-0800-000002000000}">
      <text>
        <r>
          <rPr>
            <b/>
            <sz val="9"/>
            <rFont val="Tahoma"/>
            <charset val="134"/>
          </rPr>
          <t>Total - 100,000.00</t>
        </r>
      </text>
    </comment>
    <comment ref="G13" authorId="0" shapeId="0" xr:uid="{00000000-0006-0000-0800-000003000000}">
      <text>
        <r>
          <rPr>
            <b/>
            <sz val="9"/>
            <rFont val="Tahoma"/>
            <charset val="134"/>
          </rPr>
          <t>Total - 506,897</t>
        </r>
      </text>
    </comment>
    <comment ref="G14" authorId="0" shapeId="0" xr:uid="{00000000-0006-0000-0800-000004000000}">
      <text>
        <r>
          <rPr>
            <b/>
            <sz val="9"/>
            <rFont val="Tahoma"/>
            <charset val="134"/>
          </rPr>
          <t>100,000.00</t>
        </r>
      </text>
    </comment>
    <comment ref="G15" authorId="0" shapeId="0" xr:uid="{00000000-0006-0000-0800-000005000000}">
      <text>
        <r>
          <rPr>
            <b/>
            <sz val="9"/>
            <rFont val="Tahoma"/>
            <charset val="134"/>
          </rPr>
          <t>Total - 100,000.00</t>
        </r>
      </text>
    </comment>
    <comment ref="G16" authorId="0" shapeId="0" xr:uid="{00000000-0006-0000-0800-000006000000}">
      <text>
        <r>
          <rPr>
            <b/>
            <sz val="9"/>
            <rFont val="Tahoma"/>
            <charset val="134"/>
          </rPr>
          <t>500,000.00</t>
        </r>
      </text>
    </comment>
    <comment ref="G17" authorId="0" shapeId="0" xr:uid="{00000000-0006-0000-0800-000007000000}">
      <text>
        <r>
          <rPr>
            <b/>
            <sz val="9"/>
            <rFont val="Tahoma"/>
            <charset val="134"/>
          </rPr>
          <t>500,000.00</t>
        </r>
      </text>
    </comment>
    <comment ref="G18" authorId="0" shapeId="0" xr:uid="{00000000-0006-0000-0800-000008000000}">
      <text>
        <r>
          <rPr>
            <b/>
            <sz val="9"/>
            <rFont val="Tahoma"/>
            <charset val="134"/>
          </rPr>
          <t>650,000</t>
        </r>
      </text>
    </comment>
    <comment ref="G19" authorId="0" shapeId="0" xr:uid="{00000000-0006-0000-0800-000009000000}">
      <text>
        <r>
          <rPr>
            <b/>
            <sz val="9"/>
            <rFont val="Tahoma"/>
            <charset val="134"/>
          </rPr>
          <t>1,000,000</t>
        </r>
      </text>
    </comment>
    <comment ref="G20" authorId="0" shapeId="0" xr:uid="{00000000-0006-0000-0800-00000A000000}">
      <text>
        <r>
          <rPr>
            <b/>
            <sz val="9"/>
            <rFont val="Tahoma"/>
            <charset val="134"/>
          </rPr>
          <t>1,200,000</t>
        </r>
      </text>
    </comment>
    <comment ref="I23" authorId="0" shapeId="0" xr:uid="{00000000-0006-0000-0800-00000B000000}">
      <text>
        <r>
          <rPr>
            <b/>
            <sz val="9"/>
            <rFont val="Tahoma"/>
            <charset val="134"/>
          </rPr>
          <t>Banaybanay-Cangcawit - 1,125,000
Tayawan-Kalumboyan - 1,700,000
Pk. Sambag, San Roque - 1,125,000</t>
        </r>
      </text>
    </comment>
    <comment ref="I24" authorId="0" shapeId="0" xr:uid="{00000000-0006-0000-0800-00000C000000}">
      <text>
        <r>
          <rPr>
            <b/>
            <sz val="9"/>
            <rFont val="Tahoma"/>
            <charset val="134"/>
          </rPr>
          <t>Banga - 1,078,571.43
Suba - 578,571.43
Tinago - 1,678,571.43</t>
        </r>
      </text>
    </comment>
    <comment ref="I25" authorId="0" shapeId="0" xr:uid="{00000000-0006-0000-0800-00000D000000}">
      <text>
        <r>
          <rPr>
            <b/>
            <sz val="9"/>
            <rFont val="Tahoma"/>
            <charset val="134"/>
          </rPr>
          <t xml:space="preserve">1-839,286.43
2-839,286.43
</t>
        </r>
      </text>
    </comment>
    <comment ref="I27" authorId="0" shapeId="0" xr:uid="{00000000-0006-0000-0800-00000E000000}">
      <text>
        <r>
          <rPr>
            <b/>
            <sz val="9"/>
            <rFont val="Tahoma"/>
            <charset val="134"/>
          </rPr>
          <t>360,000</t>
        </r>
      </text>
    </comment>
    <comment ref="I28" authorId="0" shapeId="0" xr:uid="{00000000-0006-0000-0800-00000F000000}">
      <text>
        <r>
          <rPr>
            <b/>
            <sz val="9"/>
            <rFont val="Tahoma"/>
            <charset val="134"/>
          </rPr>
          <t>Tabuan - 1,000,000
Nangka - 1,000,000
Villareal - 1,000,000
Banga - 1,000,000
Dawis - 1,000,000
Kalumboyan - 1,000,000</t>
        </r>
      </text>
    </comment>
    <comment ref="I29" authorId="0" shapeId="0" xr:uid="{00000000-0006-0000-0800-000010000000}">
      <text>
        <r>
          <rPr>
            <b/>
            <sz val="9"/>
            <rFont val="Tahoma"/>
            <charset val="134"/>
          </rPr>
          <t>360,000</t>
        </r>
      </text>
    </comment>
    <comment ref="G30" authorId="0" shapeId="0" xr:uid="{00000000-0006-0000-0800-000011000000}">
      <text>
        <r>
          <rPr>
            <b/>
            <sz val="9"/>
            <rFont val="Tahoma"/>
            <charset val="134"/>
          </rPr>
          <t>400,000.00</t>
        </r>
      </text>
    </comment>
    <comment ref="G32" authorId="0" shapeId="0" xr:uid="{00000000-0006-0000-0800-000012000000}">
      <text>
        <r>
          <rPr>
            <b/>
            <sz val="9"/>
            <rFont val="Tahoma"/>
            <charset val="134"/>
          </rPr>
          <t>93,000.00</t>
        </r>
      </text>
    </comment>
    <comment ref="G33" authorId="0" shapeId="0" xr:uid="{00000000-0006-0000-0800-000013000000}">
      <text>
        <r>
          <rPr>
            <b/>
            <sz val="9"/>
            <rFont val="Tahoma"/>
            <charset val="134"/>
          </rPr>
          <t>130,000.00</t>
        </r>
      </text>
    </comment>
    <comment ref="G34" authorId="0" shapeId="0" xr:uid="{00000000-0006-0000-0800-000014000000}">
      <text>
        <r>
          <rPr>
            <b/>
            <sz val="9"/>
            <rFont val="Tahoma"/>
            <charset val="134"/>
          </rPr>
          <t>141,000</t>
        </r>
      </text>
    </comment>
    <comment ref="G35" authorId="0" shapeId="0" xr:uid="{00000000-0006-0000-0800-000015000000}">
      <text>
        <r>
          <rPr>
            <b/>
            <sz val="9"/>
            <rFont val="Tahoma"/>
            <charset val="134"/>
          </rPr>
          <t>549,626.00</t>
        </r>
      </text>
    </comment>
    <comment ref="G36" authorId="0" shapeId="0" xr:uid="{00000000-0006-0000-0800-000016000000}">
      <text>
        <r>
          <rPr>
            <b/>
            <sz val="9"/>
            <rFont val="Tahoma"/>
            <charset val="134"/>
          </rPr>
          <t>1,590,826</t>
        </r>
      </text>
    </comment>
    <comment ref="G39" authorId="0" shapeId="0" xr:uid="{00000000-0006-0000-0800-000017000000}">
      <text>
        <r>
          <rPr>
            <b/>
            <sz val="9"/>
            <rFont val="Tahoma"/>
            <charset val="134"/>
          </rPr>
          <t>170,000</t>
        </r>
      </text>
    </comment>
    <comment ref="G40" authorId="0" shapeId="0" xr:uid="{00000000-0006-0000-0800-000018000000}">
      <text>
        <r>
          <rPr>
            <b/>
            <sz val="9"/>
            <rFont val="Tahoma"/>
            <charset val="134"/>
          </rPr>
          <t>178,500.00</t>
        </r>
      </text>
    </comment>
    <comment ref="G41" authorId="0" shapeId="0" xr:uid="{00000000-0006-0000-0800-000019000000}">
      <text>
        <r>
          <rPr>
            <b/>
            <sz val="9"/>
            <rFont val="Tahoma"/>
            <charset val="134"/>
          </rPr>
          <t>250,000.00</t>
        </r>
      </text>
    </comment>
    <comment ref="G42" authorId="0" shapeId="0" xr:uid="{00000000-0006-0000-0800-00001A000000}">
      <text>
        <r>
          <rPr>
            <b/>
            <sz val="9"/>
            <rFont val="Tahoma"/>
            <charset val="134"/>
          </rPr>
          <t>500,000.00</t>
        </r>
      </text>
    </comment>
    <comment ref="H42" authorId="0" shapeId="0" xr:uid="{00000000-0006-0000-0800-00001B000000}">
      <text>
        <r>
          <rPr>
            <b/>
            <sz val="9"/>
            <rFont val="Tahoma"/>
            <charset val="134"/>
          </rPr>
          <t>19,211,349.00</t>
        </r>
      </text>
    </comment>
    <comment ref="G44" authorId="0" shapeId="0" xr:uid="{00000000-0006-0000-0800-00001C000000}">
      <text>
        <r>
          <rPr>
            <b/>
            <sz val="9"/>
            <rFont val="Tahoma"/>
            <charset val="134"/>
          </rPr>
          <t>787,576</t>
        </r>
      </text>
    </comment>
    <comment ref="G56" authorId="0" shapeId="0" xr:uid="{00000000-0006-0000-0800-00001D000000}">
      <text>
        <r>
          <rPr>
            <b/>
            <sz val="9"/>
            <rFont val="Tahoma"/>
            <charset val="134"/>
          </rPr>
          <t>434,200.00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F5" authorId="0" shapeId="0" xr:uid="{00000000-0006-0000-0900-000001000000}">
      <text>
        <r>
          <rPr>
            <b/>
            <sz val="9"/>
            <rFont val="Tahoma"/>
            <charset val="134"/>
          </rPr>
          <t>5% GAD -44,578,398.95</t>
        </r>
      </text>
    </comment>
    <comment ref="G12" authorId="0" shapeId="0" xr:uid="{00000000-0006-0000-0900-000002000000}">
      <text>
        <r>
          <rPr>
            <b/>
            <sz val="9"/>
            <rFont val="Tahoma"/>
            <charset val="134"/>
          </rPr>
          <t>Total - 506,897</t>
        </r>
      </text>
    </comment>
    <comment ref="G13" authorId="0" shapeId="0" xr:uid="{00000000-0006-0000-0900-000003000000}">
      <text>
        <r>
          <rPr>
            <b/>
            <sz val="9"/>
            <rFont val="Tahoma"/>
            <charset val="134"/>
          </rPr>
          <t>Total - 100,000.00</t>
        </r>
      </text>
    </comment>
    <comment ref="G14" authorId="0" shapeId="0" xr:uid="{00000000-0006-0000-0900-000004000000}">
      <text>
        <r>
          <rPr>
            <b/>
            <sz val="9"/>
            <rFont val="Tahoma"/>
            <charset val="134"/>
          </rPr>
          <t>549,626.00</t>
        </r>
      </text>
    </comment>
    <comment ref="G15" authorId="0" shapeId="0" xr:uid="{00000000-0006-0000-0900-000005000000}">
      <text>
        <r>
          <rPr>
            <b/>
            <sz val="9"/>
            <rFont val="Tahoma"/>
            <charset val="134"/>
          </rPr>
          <t>500,000.00</t>
        </r>
      </text>
    </comment>
    <comment ref="G16" authorId="0" shapeId="0" xr:uid="{00000000-0006-0000-0900-000006000000}">
      <text>
        <r>
          <rPr>
            <b/>
            <sz val="9"/>
            <rFont val="Tahoma"/>
            <charset val="134"/>
          </rPr>
          <t>500,000.00</t>
        </r>
      </text>
    </comment>
    <comment ref="G17" authorId="0" shapeId="0" xr:uid="{00000000-0006-0000-0900-000007000000}">
      <text>
        <r>
          <rPr>
            <b/>
            <sz val="9"/>
            <rFont val="Tahoma"/>
            <charset val="134"/>
          </rPr>
          <t>650,000</t>
        </r>
      </text>
    </comment>
    <comment ref="G18" authorId="0" shapeId="0" xr:uid="{00000000-0006-0000-0900-000008000000}">
      <text>
        <r>
          <rPr>
            <b/>
            <sz val="9"/>
            <rFont val="Tahoma"/>
            <charset val="134"/>
          </rPr>
          <t>1,000,000</t>
        </r>
      </text>
    </comment>
    <comment ref="G19" authorId="0" shapeId="0" xr:uid="{00000000-0006-0000-0900-000009000000}">
      <text>
        <r>
          <rPr>
            <b/>
            <sz val="9"/>
            <rFont val="Tahoma"/>
            <charset val="134"/>
          </rPr>
          <t>1,200,000</t>
        </r>
      </text>
    </comment>
    <comment ref="I22" authorId="0" shapeId="0" xr:uid="{00000000-0006-0000-0900-00000A000000}">
      <text>
        <r>
          <rPr>
            <b/>
            <sz val="9"/>
            <rFont val="Tahoma"/>
            <charset val="134"/>
          </rPr>
          <t>Banaybanay-Cangcawit - 1,125,000
Tayawan-Kalumboyan - 1,700,000
Pk. Sambag, San Roque - 1,125,000</t>
        </r>
      </text>
    </comment>
    <comment ref="I23" authorId="0" shapeId="0" xr:uid="{00000000-0006-0000-0900-00000B000000}">
      <text>
        <r>
          <rPr>
            <b/>
            <sz val="9"/>
            <rFont val="Tahoma"/>
            <charset val="134"/>
          </rPr>
          <t>Banga - 1,078,571.43
Suba - 578,571.43
Tinago - 1,678,571.43</t>
        </r>
      </text>
    </comment>
    <comment ref="I24" authorId="0" shapeId="0" xr:uid="{00000000-0006-0000-0900-00000C000000}">
      <text>
        <r>
          <rPr>
            <b/>
            <sz val="9"/>
            <rFont val="Tahoma"/>
            <charset val="134"/>
          </rPr>
          <t xml:space="preserve">1-839,286.43
2-839,286.43
</t>
        </r>
      </text>
    </comment>
    <comment ref="I26" authorId="0" shapeId="0" xr:uid="{00000000-0006-0000-0900-00000D000000}">
      <text>
        <r>
          <rPr>
            <b/>
            <sz val="9"/>
            <rFont val="Tahoma"/>
            <charset val="134"/>
          </rPr>
          <t>360,000</t>
        </r>
      </text>
    </comment>
    <comment ref="I27" authorId="0" shapeId="0" xr:uid="{00000000-0006-0000-0900-00000E000000}">
      <text>
        <r>
          <rPr>
            <b/>
            <sz val="9"/>
            <rFont val="Tahoma"/>
            <charset val="134"/>
          </rPr>
          <t>Tabuan - 1,000,000
Nangka - 1,000,000
Villareal - 1,000,000
Banga - 1,000,000
Dawis - 1,000,000
Kalumboyan - 1,000,000</t>
        </r>
      </text>
    </comment>
    <comment ref="I28" authorId="0" shapeId="0" xr:uid="{00000000-0006-0000-0900-00000F000000}">
      <text>
        <r>
          <rPr>
            <b/>
            <sz val="9"/>
            <rFont val="Tahoma"/>
            <charset val="134"/>
          </rPr>
          <t>360,000</t>
        </r>
      </text>
    </comment>
    <comment ref="G29" authorId="0" shapeId="0" xr:uid="{00000000-0006-0000-0900-000010000000}">
      <text>
        <r>
          <rPr>
            <b/>
            <sz val="9"/>
            <rFont val="Tahoma"/>
            <charset val="134"/>
          </rPr>
          <t>400,000.00</t>
        </r>
      </text>
    </comment>
    <comment ref="G31" authorId="0" shapeId="0" xr:uid="{00000000-0006-0000-0900-000011000000}">
      <text>
        <r>
          <rPr>
            <b/>
            <sz val="9"/>
            <rFont val="Tahoma"/>
            <charset val="134"/>
          </rPr>
          <t>93,000.00</t>
        </r>
      </text>
    </comment>
    <comment ref="G32" authorId="0" shapeId="0" xr:uid="{00000000-0006-0000-0900-000012000000}">
      <text>
        <r>
          <rPr>
            <b/>
            <sz val="9"/>
            <rFont val="Tahoma"/>
            <charset val="134"/>
          </rPr>
          <t>130,000.00</t>
        </r>
      </text>
    </comment>
    <comment ref="G33" authorId="0" shapeId="0" xr:uid="{00000000-0006-0000-0900-000013000000}">
      <text>
        <r>
          <rPr>
            <b/>
            <sz val="9"/>
            <rFont val="Tahoma"/>
            <charset val="134"/>
          </rPr>
          <t>141,000</t>
        </r>
      </text>
    </comment>
    <comment ref="G34" authorId="0" shapeId="0" xr:uid="{00000000-0006-0000-0900-000014000000}">
      <text>
        <r>
          <rPr>
            <b/>
            <sz val="9"/>
            <rFont val="Tahoma"/>
            <charset val="134"/>
          </rPr>
          <t>1,590,826</t>
        </r>
      </text>
    </comment>
    <comment ref="G37" authorId="0" shapeId="0" xr:uid="{00000000-0006-0000-0900-000015000000}">
      <text>
        <r>
          <rPr>
            <b/>
            <sz val="9"/>
            <rFont val="Tahoma"/>
            <charset val="134"/>
          </rPr>
          <t>170,000</t>
        </r>
      </text>
    </comment>
    <comment ref="G38" authorId="0" shapeId="0" xr:uid="{00000000-0006-0000-0900-000016000000}">
      <text>
        <r>
          <rPr>
            <b/>
            <sz val="9"/>
            <rFont val="Tahoma"/>
            <charset val="134"/>
          </rPr>
          <t>178,500.00</t>
        </r>
      </text>
    </comment>
    <comment ref="G39" authorId="0" shapeId="0" xr:uid="{00000000-0006-0000-0900-000017000000}">
      <text>
        <r>
          <rPr>
            <b/>
            <sz val="9"/>
            <rFont val="Tahoma"/>
            <charset val="134"/>
          </rPr>
          <t>250,000.00</t>
        </r>
      </text>
    </comment>
    <comment ref="G40" authorId="0" shapeId="0" xr:uid="{00000000-0006-0000-0900-000018000000}">
      <text>
        <r>
          <rPr>
            <b/>
            <sz val="9"/>
            <rFont val="Tahoma"/>
            <charset val="134"/>
          </rPr>
          <t>500,000.00</t>
        </r>
      </text>
    </comment>
    <comment ref="H40" authorId="0" shapeId="0" xr:uid="{00000000-0006-0000-0900-000019000000}">
      <text>
        <r>
          <rPr>
            <b/>
            <sz val="9"/>
            <rFont val="Tahoma"/>
            <charset val="134"/>
          </rPr>
          <t>19,211,349.00</t>
        </r>
      </text>
    </comment>
    <comment ref="G42" authorId="0" shapeId="0" xr:uid="{00000000-0006-0000-0900-00001A000000}">
      <text>
        <r>
          <rPr>
            <b/>
            <sz val="9"/>
            <rFont val="Tahoma"/>
            <charset val="134"/>
          </rPr>
          <t>787,576</t>
        </r>
      </text>
    </comment>
    <comment ref="G54" authorId="0" shapeId="0" xr:uid="{00000000-0006-0000-0900-00001B000000}">
      <text>
        <r>
          <rPr>
            <b/>
            <sz val="9"/>
            <rFont val="Tahoma"/>
            <charset val="134"/>
          </rPr>
          <t>434,200.00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CHRISTINE M. TENEFRANCIA</author>
    <author>MARCHITA P. TUALE</author>
  </authors>
  <commentList>
    <comment ref="F4" authorId="0" shapeId="0" xr:uid="{00000000-0006-0000-0A00-000001000000}">
      <text>
        <r>
          <rPr>
            <b/>
            <sz val="9"/>
            <rFont val="Tahoma"/>
            <charset val="134"/>
          </rPr>
          <t>Projected budget - verify CBO</t>
        </r>
      </text>
    </comment>
    <comment ref="F5" authorId="1" shapeId="0" xr:uid="{00000000-0006-0000-0A00-000002000000}">
      <text>
        <r>
          <rPr>
            <b/>
            <sz val="9"/>
            <rFont val="Tahoma"/>
            <charset val="134"/>
          </rPr>
          <t>5% GAD -44,578,398.95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CHRISTINE M. TENEFRANCIA</author>
    <author>MARCHITA P. TUALE</author>
    <author>OLIVER S. OGOC</author>
  </authors>
  <commentList>
    <comment ref="F4" authorId="0" shapeId="0" xr:uid="{00000000-0006-0000-0B00-000001000000}">
      <text>
        <r>
          <rPr>
            <b/>
            <sz val="9"/>
            <rFont val="Tahoma"/>
            <charset val="134"/>
          </rPr>
          <t>Projected budget - verify CBO</t>
        </r>
      </text>
    </comment>
    <comment ref="F5" authorId="1" shapeId="0" xr:uid="{00000000-0006-0000-0B00-000002000000}">
      <text>
        <r>
          <rPr>
            <b/>
            <sz val="9"/>
            <rFont val="Tahoma"/>
            <charset val="134"/>
          </rPr>
          <t>5% GAD from Total LGU budget</t>
        </r>
      </text>
    </comment>
    <comment ref="I45" authorId="2" shapeId="0" xr:uid="{00000000-0006-0000-0B00-000003000000}">
      <text>
        <r>
          <rPr>
            <b/>
            <sz val="9"/>
            <rFont val="Tahoma"/>
            <charset val="134"/>
          </rPr>
          <t>P700k from Hon. Lim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CHRISTINE M. TENEFRANCIA</author>
    <author>MARCHITA P. TUALE</author>
    <author>OLIVER S. OGOC</author>
  </authors>
  <commentList>
    <comment ref="F4" authorId="0" shapeId="0" xr:uid="{00000000-0006-0000-0C00-000001000000}">
      <text>
        <r>
          <rPr>
            <b/>
            <sz val="9"/>
            <rFont val="Tahoma"/>
            <charset val="134"/>
          </rPr>
          <t>Projected budget - verify CBO</t>
        </r>
      </text>
    </comment>
    <comment ref="F5" authorId="1" shapeId="0" xr:uid="{00000000-0006-0000-0C00-000002000000}">
      <text>
        <r>
          <rPr>
            <b/>
            <sz val="9"/>
            <rFont val="Tahoma"/>
            <charset val="134"/>
          </rPr>
          <t>5% GAD from Total LGU budget</t>
        </r>
      </text>
    </comment>
    <comment ref="I45" authorId="2" shapeId="0" xr:uid="{00000000-0006-0000-0C00-000003000000}">
      <text>
        <r>
          <rPr>
            <b/>
            <sz val="9"/>
            <rFont val="Tahoma"/>
            <charset val="134"/>
          </rPr>
          <t>P700k from Hon. Lim</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MARCHITA P. TUALE</author>
  </authors>
  <commentList>
    <comment ref="F5" authorId="0" shapeId="0" xr:uid="{00000000-0006-0000-0D00-000001000000}">
      <text>
        <r>
          <rPr>
            <b/>
            <sz val="9"/>
            <rFont val="Tahoma"/>
            <charset val="134"/>
          </rPr>
          <t>5% GAD from Total LGU budget</t>
        </r>
      </text>
    </comment>
  </commentList>
</comments>
</file>

<file path=xl/sharedStrings.xml><?xml version="1.0" encoding="utf-8"?>
<sst xmlns="http://schemas.openxmlformats.org/spreadsheetml/2006/main" count="6677" uniqueCount="2570">
  <si>
    <t>ANNUAL GENDER AND DEVELOPMENT (GAD) PLAN AND BUDGET</t>
  </si>
  <si>
    <t>C.Y. 2017</t>
  </si>
  <si>
    <t>Region:</t>
  </si>
  <si>
    <t>VII</t>
  </si>
  <si>
    <t>Province:</t>
  </si>
  <si>
    <t>Negros Oriental</t>
  </si>
  <si>
    <t>City:</t>
  </si>
  <si>
    <t>Bayawan</t>
  </si>
  <si>
    <t>Total Budget of LGU:</t>
  </si>
  <si>
    <t>Total GAD Budget:</t>
  </si>
  <si>
    <t>Gender Issue/GAD Mandate</t>
  </si>
  <si>
    <t>Cause of the Gender Issue</t>
  </si>
  <si>
    <t>GAD Objective</t>
  </si>
  <si>
    <t>Relevant LGU PPA</t>
  </si>
  <si>
    <t>GAD Activity</t>
  </si>
  <si>
    <t>Performance Indicator</t>
  </si>
  <si>
    <t xml:space="preserve">Performance </t>
  </si>
  <si>
    <t>GAD Budget</t>
  </si>
  <si>
    <t>Budget Remarks/ Details</t>
  </si>
  <si>
    <t>OFFICE OF</t>
  </si>
  <si>
    <t>Target</t>
  </si>
  <si>
    <t>(8)</t>
  </si>
  <si>
    <t xml:space="preserve">Primary </t>
  </si>
  <si>
    <t>MOOE</t>
  </si>
  <si>
    <t>PS</t>
  </si>
  <si>
    <t>CO</t>
  </si>
  <si>
    <t>Responsibility</t>
  </si>
  <si>
    <t>(1)</t>
  </si>
  <si>
    <t>(2)</t>
  </si>
  <si>
    <t>(3)</t>
  </si>
  <si>
    <t>(4)</t>
  </si>
  <si>
    <t>(5)</t>
  </si>
  <si>
    <t>(6)</t>
  </si>
  <si>
    <t>(7)</t>
  </si>
  <si>
    <t>(9)</t>
  </si>
  <si>
    <t>AGRICULTURE</t>
  </si>
  <si>
    <t>HEALTH</t>
  </si>
  <si>
    <t>There are still 6,882 Households without sanitary toilets out of 20,132 HH</t>
  </si>
  <si>
    <t>* Financial (it's not their priority)                                *They still fail to appreciate the health effects caused by contaminated water and food due to open defication</t>
  </si>
  <si>
    <t>*Construction of sanitary toilets              * Continues IEC on the untoward health problems due to open defication</t>
  </si>
  <si>
    <t>1,000 budget per toilet (1 sack cement, 2 bars, toilet bowls)</t>
  </si>
  <si>
    <t>City Health Office</t>
  </si>
  <si>
    <t>Inadequate iron supplementation for pregnant and lactating women</t>
  </si>
  <si>
    <t>*Prevent iron deficiency anemia among pregnant and postpartum women, as well as to safeguard the growing baby into utero and after delivery</t>
  </si>
  <si>
    <t>Safe motherhood program to 2,255 target mothers</t>
  </si>
  <si>
    <t>Target 2,255</t>
  </si>
  <si>
    <t>Breastfeeding mothers or clients who have no proper place to breastfeed their babies</t>
  </si>
  <si>
    <t>*Absence of breastfeeding facility inside the LGU</t>
  </si>
  <si>
    <t>Construction of breast feeding room</t>
  </si>
  <si>
    <t xml:space="preserve">Infrastructure-400,000, tables, 4 chairs, equipt - 100,000, refrigirator </t>
  </si>
  <si>
    <t>Low coverage of iron supplementation to pregnant and lactating mothers</t>
  </si>
  <si>
    <t>*Inadequate budgetary component in the government side                    *Mother's not priority because of poverty</t>
  </si>
  <si>
    <t>Incrase budgetary component charged to safe motherhood program</t>
  </si>
  <si>
    <t>733,000 tabs to cover 50% of target population          Actual target-3261 pregnant, lactating mothers, each woman will receive a total of 450 tabs for the whole duration of pregnancy and postpartum</t>
  </si>
  <si>
    <t>SOCIAL WELFARE</t>
  </si>
  <si>
    <t>No separate WCPD room which is condusive for investigation to abused women and children. Confidentiality of cases is not observed</t>
  </si>
  <si>
    <t>Victims of violence and abuse are hesitant to seek professional help for fear of humiliation, lack of awareness, laack of proper venue and the lack of trust to the service providers</t>
  </si>
  <si>
    <t>Procurement of facilities, equipment, supplies and materials for WCPD room</t>
  </si>
  <si>
    <t xml:space="preserve">Laptop/desktop, printer, video cam, toiletries, filing cabinet, etc. </t>
  </si>
  <si>
    <t>PNP - Bayawan</t>
  </si>
  <si>
    <t>Promoting gender equality</t>
  </si>
  <si>
    <t>Inadequate access to gender-responsive services and facilities availed in the government service</t>
  </si>
  <si>
    <t>To establish a separate cell for female prisoners who will be detained at the PNP headquarters while proper legal complaints are facilitated by the complainant of victims</t>
  </si>
  <si>
    <t>Construction of a cell for female prisoners/ detainees</t>
  </si>
  <si>
    <t>Request for funding and its approval, preparation of plan and design by the  construction of the female cell</t>
  </si>
  <si>
    <t>Construction</t>
  </si>
  <si>
    <t xml:space="preserve">Inadequate access of social support program for marginalized and victims of abuse </t>
  </si>
  <si>
    <t xml:space="preserve">The CSWD Social Workers cannot compsensate in number with the increasing cases referred to the office by the barangays and the individuals. Mechanisms at the barangay level to respond to VAW-C cases are limited or not yet in place.   </t>
  </si>
  <si>
    <t>To create  or establish mechanisms at the city and level which can provide services to clients with special concerns such as victims of violence and abuses, marital conflict, CICL</t>
  </si>
  <si>
    <t>Setting up of VAW Desk to 5 model barangays.  Capacitate VAW Desk Officers in responding to cases of women and children</t>
  </si>
  <si>
    <t>Attendance and conduct of Gender Sensitivity Training</t>
  </si>
  <si>
    <t>CSWDO</t>
  </si>
  <si>
    <t>Provision of furniture and equipment to 5 model barngays</t>
  </si>
  <si>
    <t>Trainings and meetings to VAW Desk Officers</t>
  </si>
  <si>
    <t>Psychosocial referrals and intervention</t>
  </si>
  <si>
    <t>Increasing number of displaced and abused women and children cases who needs temporary shelter and appropraite psychosocial intervention.</t>
  </si>
  <si>
    <t>Abusive family members.  Lack of women empowerment and information dissimination on anti-violence against women and children.  Facilities/center that provide temporary shelter to abused clients needs improvement making it conducive for healingprocess.</t>
  </si>
  <si>
    <t xml:space="preserve">To provide temporary shelter and extend approriate intervention to abused women and children at Paglaum Center.                                  To capacitate service providers in delivering appropriate psychosocial interventions to clients. </t>
  </si>
  <si>
    <t>*Inprovement of Paglaum center and procurement of furniture, equipment, supplies and materials.                     * Provision of food, toiletries and other non-food items to inhouse clients.              * Capacity building trainings to Social Workers, House Parents and other service provider in handling VAWC cases   *VAWC advocacy in every barangay</t>
  </si>
  <si>
    <t>Food, ther supplies, gas, wages of HP, traveling expenses, venue rental</t>
  </si>
  <si>
    <t>Participation to GAD related training, seminars, workshops and forums</t>
  </si>
  <si>
    <t>Limited participation to women related training, seminars and workshops due to limited funds</t>
  </si>
  <si>
    <t>To imrpove capacity of the women sector and increase their level of awareness on gender issues.</t>
  </si>
  <si>
    <t>Attendance to GST Seminars, GAD Orientation, forum, assemblies, workshops and convention</t>
  </si>
  <si>
    <t>*Gender Sensitivity Training, women's and other related laws                                 * Forum on solo parent, adoption and trafficking</t>
  </si>
  <si>
    <t>Food, Accommodation, venue, honoratium, supplies and materials</t>
  </si>
  <si>
    <t xml:space="preserve"> Lack of awareness among marginalize women on their opportunities for economic enhacement and development </t>
  </si>
  <si>
    <t xml:space="preserve">Women are oftentimes deprive of economic opportunites that will enable them to enhance their capabilities and improve economic status which can alleviate income to support their families </t>
  </si>
  <si>
    <t xml:space="preserve">To Provide sustainable livelihood among organized women in the barangays         </t>
  </si>
  <si>
    <t>SEA-K Livelihood Program</t>
  </si>
  <si>
    <t>* Conduct values orientation and buisness management and enterprenuership  * Improvement of the Women's Center           * Skills training               * Cash assistance for livelihood</t>
  </si>
  <si>
    <t>Cash assistance, venue, honorarium, supplies and materials</t>
  </si>
  <si>
    <t>Disaster preparedness mechanism for the welfare of women and children</t>
  </si>
  <si>
    <t>Evacuation Centers during disaster are not equip with gender responsive facilities</t>
  </si>
  <si>
    <t>To establish gender responsive evacuation centers such as the establishment of friendly spaces for pregnant women, children and the elderly</t>
  </si>
  <si>
    <t>Women and Children Friendly Spaces at the Evacuation Centers</t>
  </si>
  <si>
    <t>Conduct disaster preparedness orientation, lectures  and seminars, Drills and simulations</t>
  </si>
  <si>
    <t>CSWDO, CPSO</t>
  </si>
  <si>
    <t>ENVIRONMENT, WATER AND SANITATION</t>
  </si>
  <si>
    <t>Lack of/inadequate awareness of GAD issues on equal rights of men and women</t>
  </si>
  <si>
    <t>There are newly hired City ENRO personnel who have not yet attended previous trainings/seminars conducted by CSWDO. Some who already attended need refresher training.</t>
  </si>
  <si>
    <t>Conduct GAD orientation training to CENRO personnel including job order workers</t>
  </si>
  <si>
    <t>c/o CSWDO training budget</t>
  </si>
  <si>
    <t>Dirty city streets/public places cause physical and emotional disturbance; limited employment opportunities for women in unskilled labor LGU projects</t>
  </si>
  <si>
    <t>City streets and other public places require daily workers to maintain cleanliness and sanitation.  Women laborers are not appropriate to work on LGU infrastructure projects.</t>
  </si>
  <si>
    <t>Sustain implementation of City Sanitation Program and prioritize women in the hiring of street sweepers.</t>
  </si>
  <si>
    <t>Mainstream in City ENRO budget for city sanitation program</t>
  </si>
  <si>
    <t>EDUCATION</t>
  </si>
  <si>
    <t>PEACE AND ORDER AND PUBLIC SAFETY</t>
  </si>
  <si>
    <t>PUBLIC WORKS AND INFRASTRUCTURE</t>
  </si>
  <si>
    <t>HOUSING</t>
  </si>
  <si>
    <t>INFORMATION AND COMMUNICATION</t>
  </si>
  <si>
    <t>MARKET, INVESTMENT SUPPORT AND INDUSTRY</t>
  </si>
  <si>
    <t>SUB-TOTAL (MOOE)</t>
  </si>
  <si>
    <t>CAPITAL OUTLAY</t>
  </si>
  <si>
    <t>GRAND TOTAL (MOOE+CO+PS)</t>
  </si>
  <si>
    <r>
      <rPr>
        <sz val="11"/>
        <color theme="1"/>
        <rFont val="Calibri"/>
        <charset val="134"/>
        <scheme val="minor"/>
      </rPr>
      <t xml:space="preserve">      Prepared by:                      </t>
    </r>
    <r>
      <rPr>
        <u/>
        <sz val="11"/>
        <color theme="1"/>
        <rFont val="Calibri"/>
        <charset val="134"/>
        <scheme val="minor"/>
      </rPr>
      <t xml:space="preserve"> </t>
    </r>
    <r>
      <rPr>
        <b/>
        <u/>
        <sz val="11"/>
        <color theme="1"/>
        <rFont val="Calibri"/>
        <charset val="134"/>
        <scheme val="minor"/>
      </rPr>
      <t>Marchita P. Tuale</t>
    </r>
  </si>
  <si>
    <t xml:space="preserve">                                              Approved by:</t>
  </si>
  <si>
    <t>ISMAEL P. MARTINEZ</t>
  </si>
  <si>
    <t>Date:</t>
  </si>
  <si>
    <t>Chairperson, GFPS-TWG</t>
  </si>
  <si>
    <t>Local Chief Executive</t>
  </si>
  <si>
    <t>ORGANIZATION FOCUSED</t>
  </si>
  <si>
    <t>Poverty in coastal areas</t>
  </si>
  <si>
    <t>Insufficient alternative livelihood for women</t>
  </si>
  <si>
    <t>To provide alternative livelihood project for women</t>
  </si>
  <si>
    <t>*Livelihood skillls training                     * Enterprise Development</t>
  </si>
  <si>
    <t>* Fish processing          * Bag making</t>
  </si>
  <si>
    <t>No. of women benefitted</t>
  </si>
  <si>
    <t>CAO/CCMDO-LGU, DOLE, DTI</t>
  </si>
  <si>
    <t>Illegal setlement in coastal areas. Exposure to risks in coastal zone.</t>
  </si>
  <si>
    <t>Poor opportunities in rural areas.</t>
  </si>
  <si>
    <t>Resettlement in safe and productive areas.</t>
  </si>
  <si>
    <t>Farm development and urban gardening.</t>
  </si>
  <si>
    <t>Trainings/seminars; input support for seed/fertilizers.</t>
  </si>
  <si>
    <t>No. of training/seinars conducted</t>
  </si>
  <si>
    <t>3 activities</t>
  </si>
  <si>
    <t>CAO-LGU</t>
  </si>
  <si>
    <t>Inadequate food and environmental sanitation</t>
  </si>
  <si>
    <t>Not having enough mo  ney to take care of basic needs such as food, clothing, and housing</t>
  </si>
  <si>
    <t>Provide awareness on income generating projects to mothers and out of school youth to alleviate poverty.</t>
  </si>
  <si>
    <t xml:space="preserve">*Aid to Rural Based Organizations          * Backyard vegetable gardening                 * Operation of Inland Aquaculture Facility                       *Training/seminars on farmer/fishermen level      </t>
  </si>
  <si>
    <t>*Skills trainings in food processing and others.                            * Provision of vegetable seedlings/gardening.* Provision of tilapia fry to grow-out ponds;                   * IEC of poverty alleviation</t>
  </si>
  <si>
    <t>*No. of women benefitted                                                   *No. of youth association benefitted                     *No. of activity conducted</t>
  </si>
  <si>
    <t>1,362 beneficiaries      5 association     3 activities</t>
  </si>
  <si>
    <t>CAO - LGU</t>
  </si>
  <si>
    <t>Lack specific skills needed to enhance livelihood projects for house wives</t>
  </si>
  <si>
    <t>To provide specific skills through actual traiing</t>
  </si>
  <si>
    <t>Dairy Development Project</t>
  </si>
  <si>
    <t>* Training                  * Actual demo</t>
  </si>
  <si>
    <t>No. of trained housewives on dairying</t>
  </si>
  <si>
    <t>City Veterinary Office</t>
  </si>
  <si>
    <t>Meager family disposable income</t>
  </si>
  <si>
    <t>To provide livelihood through cattle and carabao dispersal</t>
  </si>
  <si>
    <t>provide dairy animals to identified recipients</t>
  </si>
  <si>
    <t>No. of animals dispersed and monitored</t>
  </si>
  <si>
    <t>Environmental Sanitation Program</t>
  </si>
  <si>
    <t>Construction of breastfeeding room</t>
  </si>
  <si>
    <t>Safe motherhood program</t>
  </si>
  <si>
    <t>21.5% still delivered outside a health facility</t>
  </si>
  <si>
    <t>MCP (Maternal Care Package) ongoing</t>
  </si>
  <si>
    <t>ENVIRONMENT</t>
  </si>
  <si>
    <t>Lack of awareness of several CENRO perssonnel on GAD issues on equal rights of women and men</t>
  </si>
  <si>
    <t>There is still plenty of LGU PERSONNEL WHO HAVE NOT YET ATTENDED Gender Sensitivity Training facilitated by CSWD particularly newly hired JO workers</t>
  </si>
  <si>
    <t>All CENRO personnel including Job orders are made aware of GAD issues and concerns</t>
  </si>
  <si>
    <t>Gender Sensitivity Training for all LGU Personnel</t>
  </si>
  <si>
    <t>Conduct of training to all City ENRO personnel who attended the training</t>
  </si>
  <si>
    <t>50 pax attended training</t>
  </si>
  <si>
    <t>c/o CSWD training budget for GAD concerns</t>
  </si>
  <si>
    <t>City ENRO/CSWD</t>
  </si>
  <si>
    <t>Physical and emotional disturbance to women, men and children due to dirty city streets and limited employment opportunities of women for non skilled labor in LGU projects</t>
  </si>
  <si>
    <t>City streets and public places become dirty without daily cleaning maintenance by City Sanitation personnel; Women and unskilled men are not priority for hiring in most LGU infrastructure projects.</t>
  </si>
  <si>
    <t>* Women, men and children enjoy the convenience of clean city streets and public places   * Improved opportunities fow women and unskilled men to be employed as City Sanitation workers</t>
  </si>
  <si>
    <t>City Sanitation Program</t>
  </si>
  <si>
    <t>* Regular cleaning of City streets and other public places under City LGU jurisdiction                 * Hiring of women and unskilled men street sweepers</t>
  </si>
  <si>
    <t>* Ocular observation and feedback of the general public on sanitation status of the city streets and public places                * List of women and unskilled men employed under City Sanitation Program budget</t>
  </si>
  <si>
    <t>* All city streets and LGU public places    * At least 70% of City Sanitation workers are women and unskilled men</t>
  </si>
  <si>
    <t>Mainstream to City ENRO budget</t>
  </si>
  <si>
    <t>City ENRO</t>
  </si>
  <si>
    <t>Victims of violence and abuse are hesitant to seek professional help for fear of humiliation, lack of awareness, lack of proper venue and the lack of trust to the service providers</t>
  </si>
  <si>
    <t>To establish a venue where women and children clients have confidentiality and whose rights, dignity and safety can be protected.</t>
  </si>
  <si>
    <t xml:space="preserve">Construction and improvement of Women's and Children Desk </t>
  </si>
  <si>
    <t xml:space="preserve">* # of Women and children clients catered/responded    * Clients folders and documents are secured                 </t>
  </si>
  <si>
    <t>100% of women and children cases are responded</t>
  </si>
  <si>
    <t>No separate prison cell for women detainees</t>
  </si>
  <si>
    <t>Phase 1 - Construction of female detention cell</t>
  </si>
  <si>
    <t xml:space="preserve">1 women detention cell established </t>
  </si>
  <si>
    <t>1 women detention cell established</t>
  </si>
  <si>
    <t>Construction (Phase 1)</t>
  </si>
  <si>
    <t>To create  or establish mechanisms at the city and barangay level which can provide services to clients with special concerns such as victims of violence and abuses, marital conflict, CICL</t>
  </si>
  <si>
    <t>Strengthening and institutionalization of LCPC and GAD Focal Point System</t>
  </si>
  <si>
    <t>Regular meeting of LCPC and GFPS</t>
  </si>
  <si>
    <t>Quaarterly meeting</t>
  </si>
  <si>
    <t>Food, supplies and materials, venue, honorarium, accommodation, fuel</t>
  </si>
  <si>
    <t>* 2 GST Training conducted                   * Improved awareness on GAD</t>
  </si>
  <si>
    <t>2 GST Trainings conducted</t>
  </si>
  <si>
    <t>Improved VAW systems and services in the barangays</t>
  </si>
  <si>
    <t>5 Barangays supported with VAW equipments and materials</t>
  </si>
  <si>
    <t>Capacitated barangay VAW Desk Officers</t>
  </si>
  <si>
    <t>Quartery meeting/ updating</t>
  </si>
  <si>
    <t>*VAWC advocacy in every barangay</t>
  </si>
  <si>
    <t>Strenthening BCPC and Brgy. functionality</t>
  </si>
  <si>
    <t>Active BCPC</t>
  </si>
  <si>
    <t>Regular meetings</t>
  </si>
  <si>
    <t># of Cases submitted for psychosocial intervention and referral, Case documentation conducted after intake and comprehensive Case Studies prepared per client, Referral system administered correctly and properly</t>
  </si>
  <si>
    <t># of Women and children's cases                  # and kind of interventions provided</t>
  </si>
  <si>
    <t>Abusive family members.  Lack of women empowerment and information dissEmination on anti-violence against women and children.  PAGLAUM CENTER that provide temporary shelter to abused clients needs improvement making it conducive for healingprocess.</t>
  </si>
  <si>
    <t xml:space="preserve">* Procurement of goods and services, lobby for the approval for the proposed increase in the annual allocation for the operation of the center.            * Capacitate service providers   </t>
  </si>
  <si>
    <t xml:space="preserve">*Inprovement of Paglaum center and procurement of furniture, equipment, supplies and materials.                     * Provision of food, toiletries and other non-food items to inhouse clients.              * Capacity building trainings to Social Workers, House Parents and other service provider in handling VAWC cases                  </t>
  </si>
  <si>
    <t># of clients provided with temporary shelter</t>
  </si>
  <si>
    <t>Women and children who are victims of abuse</t>
  </si>
  <si>
    <t>Food, ther supplies, gas, wages of HP, traveling expenses, venue rental, fuel</t>
  </si>
  <si>
    <t>Complete and furnish New Paglaum Center</t>
  </si>
  <si>
    <t xml:space="preserve">Furnish new Paglaum Center </t>
  </si>
  <si>
    <t>Paglaum Center well/fully furnished</t>
  </si>
  <si>
    <t>Materials and labor</t>
  </si>
  <si>
    <t>Participation of women and other disadvantaged groups in different sectors to GAD related training, seminars, workshops and forums</t>
  </si>
  <si>
    <t>Increased awareness and capability building to women and other clientele in different sectors</t>
  </si>
  <si>
    <t># of trainings conducted</t>
  </si>
  <si>
    <t>Food, Accommodation, venue, honoratium, supplies and materials, fuel</t>
  </si>
  <si>
    <t>* Conduct values orientation and buisness management and enterprenuership      * Improvement of the Women's Center           * Skills training               * Cash assistance for livelihood</t>
  </si>
  <si>
    <t># of women groups assisted with livelihood assistance</t>
  </si>
  <si>
    <t># of beneficiaries     Tyoe of livelihood facilitated</t>
  </si>
  <si>
    <t>Increase awareness of women and children and the lederly of disater preparedness</t>
  </si>
  <si>
    <t>Women and children spaces during disaster</t>
  </si>
  <si>
    <t>Food, supplies and materials</t>
  </si>
  <si>
    <t>Enhance the capacity of building of women's participation with GO's &amp; NGO's</t>
  </si>
  <si>
    <t>Lack of learning experience/activity with GO's, &amp; NGO's</t>
  </si>
  <si>
    <t>Establish linkage with GO,NGO's institutions, to enable women access to resources information and technology</t>
  </si>
  <si>
    <t>Regional kalipi meetings,trainings and seminar's and representation of women groups to seminars, trainings, workshop, etc.</t>
  </si>
  <si>
    <t>* To orient and provide upgrading professional to the participants and equip knowledge            * Educational and capability enhancement trip</t>
  </si>
  <si>
    <t>Attendance to regional kalipi meeting,training/ seminar's of LGU's employees,PNP women's disk</t>
  </si>
  <si>
    <t>KALIPI, CSWD Focal, Women and NGO Representative</t>
  </si>
  <si>
    <t>Food, Accommodation, venue, honoratium, supplies and materials, travels, registration, transportation</t>
  </si>
  <si>
    <t>1,200,00.00</t>
  </si>
  <si>
    <t>To ensure that GAD Program will benefit the youth especially the students</t>
  </si>
  <si>
    <t>To sustain and increase the number of students availing the Special Program Employment for Students (SPES)</t>
  </si>
  <si>
    <t>SPES Services under GAD Program</t>
  </si>
  <si>
    <t>*To assist in the enrollment of GAD Youth/students to the Summer job of SPES                           *To encourage GAD youth/students to participate in SPES</t>
  </si>
  <si>
    <t># of GAD youth students availing the SPES activity</t>
  </si>
  <si>
    <t>500 students</t>
  </si>
  <si>
    <t>CCMDO</t>
  </si>
  <si>
    <t>GOVERNAMCE</t>
  </si>
  <si>
    <t>Priority lane accorded to women in claiming wages and paying taxes</t>
  </si>
  <si>
    <t>1. In many instances, women workers were being pushed or shoved when claiming their wages.            2. It took some time for women clients to receive their wages. If measures are in place, women will have more time to attend to their families and loved ones.</t>
  </si>
  <si>
    <t>To established a well organized priority lane in releasing of salaries and wages and other assistance including payments of taxe and fees to have a smooth flow of transactions.</t>
  </si>
  <si>
    <t>Effective and efficient elivery of services as to: 1. Payment of wages and others, 2. Receiving/collection of taxes</t>
  </si>
  <si>
    <t>Conduct awareness program and activities</t>
  </si>
  <si>
    <t>Eliminate women complaint</t>
  </si>
  <si>
    <t>All women employee and women clients</t>
  </si>
  <si>
    <t>CSWD, Treasury and other agency</t>
  </si>
  <si>
    <t>Lack of awareness on GAD issues by City Treasury Personnel</t>
  </si>
  <si>
    <t>Most of the women employees under the City Treasury Office whose function deals with clients lack knowledge on GAD awareness, hence there is a need for them to be trained to know their equal rights and protection.</t>
  </si>
  <si>
    <t>To enhance their knowledge on GAD and the womens role in the development that affects their relationship with others.</t>
  </si>
  <si>
    <t>Training and actual deo</t>
  </si>
  <si>
    <t>Conduct Gender Sensisitivity Training to all CTO personnel including JO workers</t>
  </si>
  <si>
    <t>Number of trained Personnel</t>
  </si>
  <si>
    <t>66 Total personnel including Job Orders</t>
  </si>
  <si>
    <t>CSWD, City Treasury</t>
  </si>
  <si>
    <t>PERSONNEL SERVICES</t>
  </si>
  <si>
    <t xml:space="preserve">               CSWDO</t>
  </si>
  <si>
    <t>111 women benefited/7 organizations</t>
  </si>
  <si>
    <t>Lack specific skills needed to enhance livelihood projects on dairy production for house wives</t>
  </si>
  <si>
    <t>Lack of skills training on dairy production/ development</t>
  </si>
  <si>
    <t>To provide specific skills through actual training</t>
  </si>
  <si>
    <t>There are still 6,882 Households out of 20,132 without sanitary toilets which results to open defacation</t>
  </si>
  <si>
    <t>Poverty, dole-out mindset on part of the recipients, limited LGU budgetary allocation for toilet construction</t>
  </si>
  <si>
    <t>To control the problem of open defecation which results to health risks like paratism and to protect our women and their families</t>
  </si>
  <si>
    <t>*Construction of sanitary toilets counterparting schemes                    * Continues IEC on the untoward health problems due to open defication</t>
  </si>
  <si>
    <t># of sanitary toilets constructed</t>
  </si>
  <si>
    <t>600 sanitary toilets</t>
  </si>
  <si>
    <t>No breastfeeding room in the LGU</t>
  </si>
  <si>
    <t>Was not considered a priority issue before</t>
  </si>
  <si>
    <t>To provide secure area for breastfeeding mothers</t>
  </si>
  <si>
    <t>Breastfeeding room constructed</t>
  </si>
  <si>
    <t>1 Breastfeeding room constructed</t>
  </si>
  <si>
    <t>Low full coverage of iron supplementation to pregnant and lactating mothers</t>
  </si>
  <si>
    <t>Poverty, dole-out mindset on part of the recipients, limited LGU budgetary allocation for vitamin supplementation</t>
  </si>
  <si>
    <t>To prevent iron defficiency anemia to pregnant and lactating mothers</t>
  </si>
  <si>
    <t>Lobby for increase budgetary allocation for iron supplementation to pregnant and lactating mothers</t>
  </si>
  <si>
    <t># of women given full iron coverage from pregnancy to postpartum</t>
  </si>
  <si>
    <t>300 target clients were filly given iron supplementation.</t>
  </si>
  <si>
    <t>180 tablets - pregnancy, 90 tablets - postpartum</t>
  </si>
  <si>
    <t>21.5% (485 out of 2,225) still delivered outside a health facility</t>
  </si>
  <si>
    <t>Accessibility and fily practice</t>
  </si>
  <si>
    <t xml:space="preserve">Establishment of PhilHealth </t>
  </si>
  <si>
    <t>Inclusion of youth/students to GAD programs</t>
  </si>
  <si>
    <t>F.Y. 2017</t>
  </si>
  <si>
    <t>NIR</t>
  </si>
  <si>
    <t>Relevant LGU Program or Project</t>
  </si>
  <si>
    <t>Performance Indicator and Target</t>
  </si>
  <si>
    <t>Lead or Resp. Office</t>
  </si>
  <si>
    <t>CLIENT-FOCUSED</t>
  </si>
  <si>
    <r>
      <rPr>
        <sz val="11"/>
        <rFont val="Gill Sans MT"/>
        <charset val="134"/>
      </rPr>
      <t xml:space="preserve">Increasing number of abuse among women and children that reaached to </t>
    </r>
    <r>
      <rPr>
        <sz val="11"/>
        <color rgb="FFFF0000"/>
        <rFont val="Gill Sans MT"/>
        <charset val="134"/>
      </rPr>
      <t>446</t>
    </r>
    <r>
      <rPr>
        <sz val="11"/>
        <rFont val="Gill Sans MT"/>
        <charset val="134"/>
      </rPr>
      <t xml:space="preserve"> assisted cases by CSWD in 2015</t>
    </r>
  </si>
  <si>
    <t>To create  or establish mechanisms at the city level which can provide services to clients with special concerns such as victims of violence and abuses, marital conflict, CICL</t>
  </si>
  <si>
    <t>Family Welfare Program and Women and Child Protection Program</t>
  </si>
  <si>
    <t>* Counseling Sessions  and conferences                                      * ERPAT                               * Parent Effectiveness Service                                * Psychosocial interventions to special case clients</t>
  </si>
  <si>
    <t>* 80% special case clients (300 Women and children) undergone counseling/ conferences from Jan-Dec. 2017                                            * 9 modules on ERPAT conducted to 20 fathers (male) from Jan-Dec. 2017                                               * 8 modules on PES conducted to Day Care Parents (300 females, 100 males) from Jan-Dec. 2017                                                          *100% special case clients assisted  (300 women and children) from Jan-Dec. 2017</t>
  </si>
  <si>
    <t>Training-62,200.00       Food - 35,020.00         Honorarium - 7,500.00                               Awards - 28,000.00      Supplies - 19,075.00     Pulicaion - 3,500.00     Fuel and traveling - 20,000.00                   Contingency - 20,705.00</t>
  </si>
  <si>
    <t>Lack of recreational facilities like parks, playgrounds and other amenities for families.</t>
  </si>
  <si>
    <t xml:space="preserve">To provide facilities like parks and playgorunds as the most convinient and economical recreational amenities for families including those in the rural barangays.                         To make parks and playgrounds more gender-responsive and child-friendly facilities.              </t>
  </si>
  <si>
    <t>Procurement of supplies, materials and facilities, improvement of the structures, install security measures such as fences, lighting and signages.</t>
  </si>
  <si>
    <t>Creation development plan for parks, playgrounds and open spaces in place</t>
  </si>
  <si>
    <t>*1 development plan developed                         * Cleanliness and orderliness of existing parks and playgrounds maintained</t>
  </si>
  <si>
    <t xml:space="preserve">Supplies and materials - 75,000.00                       Honorarium-50,000.00 Food - 50,000.00           Training - 75,000            Contingency-25,000.00              </t>
  </si>
  <si>
    <t>CPDC</t>
  </si>
  <si>
    <t>Development of Danapa Eco Park</t>
  </si>
  <si>
    <t>1 Eco Park developed in 2017</t>
  </si>
  <si>
    <t xml:space="preserve">Materials - 9,178,950.00         Labor - 4,407,300.00         Fuel/Oil/Equipment Rental -  476,250.00           Indirect Cost (Profit/Mob/Demob/OCM/E-VAT): 3,937,500.00      </t>
  </si>
  <si>
    <t>CEO</t>
  </si>
  <si>
    <t>Construction of coastal park comfort rooms</t>
  </si>
  <si>
    <t>10 Comfort rooms (2,000 male and 2,000 female target beneficiaries) constructed in 2017</t>
  </si>
  <si>
    <t>Outsource Total Contractor's Package for Construction - 4,500,000.00</t>
  </si>
  <si>
    <t>Most couples are not well educated on the elements of responsible parenthood and family planning</t>
  </si>
  <si>
    <t>To equip couples the importance of responsible parenthood and family planning</t>
  </si>
  <si>
    <t>Family Planning Program and POPCOM</t>
  </si>
  <si>
    <t>* Provide Family Planning commodities                       *  Conduct Pre-Marriage Coounseling (PMC) sessions                             * Sessions on reproductive health</t>
  </si>
  <si>
    <t>* 80% Family planning commodities dispensed to12,210 female beneficiaries in Jan-Dec. 2017                                          * 40 PMC sessions conducted with actual participatnts in Jan-Dec 2017</t>
  </si>
  <si>
    <t xml:space="preserve">Commodities/Supplies-508,505.00                     Ligation Meals/Snacks - 31,500.00                        Papsmear Kit - 59,100.00                       POPCOM Meals/snacks - 16,150.00                     Accommodation - 2,800.00                          Office Supplies - 23,395.00                       Traveling/Fuel - 15,320.00                       Tokens- 2,250.00           Contingency - 13,647.00                                                                                           </t>
  </si>
  <si>
    <t>CHO</t>
  </si>
  <si>
    <t xml:space="preserve">There are still 6,882 Households out of 20,132 without sanitary toilets which results to open defacation. </t>
  </si>
  <si>
    <t>To control the problem of open defecation which results to health risks like paracitism and to protect their families including women and children.</t>
  </si>
  <si>
    <t>* Construction of sanitary toilets                                 * Food handlers class                   * Water monitoring</t>
  </si>
  <si>
    <t>*800 sanitary toilets provided to indigent family beneficiaries in 2017                      *100% water monitoring from jan-Dec. 2017                                                         *4 food handlers class conducted in Jan-Dec 2017</t>
  </si>
  <si>
    <t>Construction Materials- 564,000.00    Chemiccals/Supplies- 18,400.00                       Meals/snacks- 51,200.00                       Venue - 8,250.00            Office Supplies- 137,325.00                     Contingency- 17,445.00</t>
  </si>
  <si>
    <t xml:space="preserve">Wages- 96,624.00     Honorarium- 72,000.00     </t>
  </si>
  <si>
    <t>Sexually transmmitted infections could be detrimental to both men and women yet few had clear understanding on its mode of transmission, causes and treatment.</t>
  </si>
  <si>
    <t>Awareness raising on sexualy transmitted infection and establishment of programs for STIs</t>
  </si>
  <si>
    <t>Sexually Transmitted Infection (STI) Clinic &amp; Program</t>
  </si>
  <si>
    <t xml:space="preserve">* Management of identified STI cases                               * Conduct counseling sessions                              * Conduct regular hygiene exam for GROs </t>
  </si>
  <si>
    <t>*80% of STI cases managed (130clients-male and female) in 2017                                                                                         *5 activities/advocacies conducted in 2017 on human sexuality                                        1. smearing and gram staining                          2. seminar/training                                         3. condom distribution                                      4. Videoke bar inspection for pinkcard                                                          5. Pink card issuance/compliance</t>
  </si>
  <si>
    <t>Medical Supplies- 54,140.00                       Medicines - 30,000.00     Office Supplies - 2,450.00                         Food - 9,000.00                Honorarium - 5,000.00   Contingency - 1,410.00</t>
  </si>
  <si>
    <t>Women and children from poor households are the most vulnerable to health problems and malnutrition due to low income.</t>
  </si>
  <si>
    <t>To develop programs that can improve the nutritional status of women and children</t>
  </si>
  <si>
    <t>Mother Nutri-Craft Feeding Program</t>
  </si>
  <si>
    <t>* Conduct mothers class</t>
  </si>
  <si>
    <t xml:space="preserve">*10 sessions conducted in 10 barangays from Jan-Dec 2017 to 250-300 mothers of malnourished children          </t>
  </si>
  <si>
    <t>Office Supplies- 20,842.00                    Food commodities - 123,050.00                      Supplies commodities - 21,340.00                       Contingency - 5,620.00</t>
  </si>
  <si>
    <t>Health services and facilities are limited especially in the hinterland barangays</t>
  </si>
  <si>
    <t>To extend health services in the hinterland barangays</t>
  </si>
  <si>
    <t>Healthy Barangay Sustainability &amp; Outreach Program</t>
  </si>
  <si>
    <t>15 barangay outreach conducted</t>
  </si>
  <si>
    <t>*15 barangays conducted, medical, minor surgery and health services in Apr-May 2017                                                           *13 NDPs given honorarium from Jan-Dec 2017</t>
  </si>
  <si>
    <t>Medical, lab and dental supplies - 237,795.00     Drugs/medicines - 185,640.00                      Contingency- 47,835.00</t>
  </si>
  <si>
    <t>NDH Honorarium - 185,640.00</t>
  </si>
  <si>
    <t>To prevent iron defeciency, anemia among pregnant and post partum women</t>
  </si>
  <si>
    <t>Safe Motherhood Program</t>
  </si>
  <si>
    <t>* Lobby for increase budgetary allocation                   * Iron supplementation to pregnant and lactating mothers</t>
  </si>
  <si>
    <t>*Target clients were given iron supplementation for Jan-Dec. 2017            1. Pregnant - 2,291                                   2. Lactating - 2,213                                *39 BHS be given maternal and child health servicesto includedeliveries for Jan-Dec. 2017</t>
  </si>
  <si>
    <t>Medical, lab and dental supplies - 311,480.00         Drugs/medicines - 150,100.00                     Office Supplies - 38,100.00                      Contingency- 80,000.00</t>
  </si>
  <si>
    <t>The existing  Paglaum Center has been operational since 2007 catering to the needs of women and children who are victims of violence and abuse.  Since its operation the center has served its intended clients as temporary shelter while the necessary interventions are facilitated by the concerned Social Workers and partners.  The need to improve the basic facilities inside the center for a better operation and management to continue is necessary.</t>
  </si>
  <si>
    <t>To complete the construction of the New center in Cabcabon in order to provide appropriate temporary shelter facility while undergoing various interventions to women and children who are victims of abuse.</t>
  </si>
  <si>
    <t>Paglaum Center Operation</t>
  </si>
  <si>
    <t>* Improvement of Paglaum Center                                  * Proceurement of supplies, materials and facilities                                  * Provision of foods and supplies for inhouse clients                                * Implementation of psychosocial development for children</t>
  </si>
  <si>
    <t>* Paglaum Center improved                            *  100% cases of inhouse clients assisted (50 women and children) from Jan-Dec. 2017                                                                         * 12 activities facilitated regularly to in-house clients (50 women and children) from Jan-Dec. 2017</t>
  </si>
  <si>
    <t>Training-72,395.00     Supplies - 102,358.00    Honorarium - 28,000.00                  Food - 214,412.00    Traveling - 30,000.00     Donations - 20,000.00    Medicines-10,000.00    Fuel - 20,000.00    Contingency - 41,323.00</t>
  </si>
  <si>
    <t>Wages-366,912.00</t>
  </si>
  <si>
    <t>Supplies and materials-25,000.00</t>
  </si>
  <si>
    <t>Cases of trafficking in persons are increasing which includes women and children victims</t>
  </si>
  <si>
    <t>Awareness raising on Trafficking in Persons Act</t>
  </si>
  <si>
    <t>Anti-Trafficking Program</t>
  </si>
  <si>
    <t xml:space="preserve">TIPs forum, meetings and trainings </t>
  </si>
  <si>
    <t xml:space="preserve">* 3 of activities facilitated to TIPS victims (25-male, 25 female) from Jan-Dec. 2017                                                      * 2 Orientation on RA 9208 (anti Trafficking in Persons Act) to 56 barangay officials twice a year in 2017    </t>
  </si>
  <si>
    <t>Training - 51,000.00    Supplies - 14,400.00    Fuel - 5,000.00      Travelling - 20,000.00   Contingency - 9,600.00</t>
  </si>
  <si>
    <t>Infrastructures in the hinterland barangays have poor conditions which greatly affect the well-being of women and children. Issues on the lack of access to welfare services needed mostly by children and women like water system facilities, road infrastructures, school buildings, health centers, installation of street lights, construction, improvement of multi purpose centers and other public infrastructures are needed especially in the hinterland barangays.</t>
  </si>
  <si>
    <t>To provide better access to infrastructure social, economic and health services especially in the hinterland barangays</t>
  </si>
  <si>
    <t>Fabrication of movable bleachers at Brgy. Kalumboyan</t>
  </si>
  <si>
    <t>* Fabrication furniture and fixtures                               * Procurement of supplies and materials                      * Facilitate necessary documents/requirements of the projects                             * Strengthen collaboration and partnership with the barangay                             * Actual implementation (construction or improvement) of various infrastructure projects                           * Project monitoring</t>
  </si>
  <si>
    <t>Movable bleachers fabricated at Barangay Kalumboyan in 2nd quarter of 2017</t>
  </si>
  <si>
    <t>Subsidy to barangay - 100,000.00</t>
  </si>
  <si>
    <t>Infrastructure development project</t>
  </si>
  <si>
    <t>1 waiting shed rehabilitated in Maninihon in 3rd qtr. of 2017</t>
  </si>
  <si>
    <t>Subsidy to barangay - 50,000.00</t>
  </si>
  <si>
    <t>1 Satellite farmers market constructed in Dawis in Dec. 2017</t>
  </si>
  <si>
    <t>Subsidy to barangay - 1,000,000.00</t>
  </si>
  <si>
    <t>8 'Multi-purpose building improved/constructed from Jan-Dec. 2017</t>
  </si>
  <si>
    <t>Subsidy to barangays - 5,480,714.29</t>
  </si>
  <si>
    <t>Water system project</t>
  </si>
  <si>
    <t>14 water systems installed in various barangays from Mar-Dec. 2017</t>
  </si>
  <si>
    <t xml:space="preserve">Materials - 2,395,793.50              Labor - 414,755.00        Fuel/Oil/Equipment Rental -  35,000.00         Indirect Cost (Profit/Mob/Demob/OCM/E-VAT): 28,022.93    </t>
  </si>
  <si>
    <t>Installation of street lights</t>
  </si>
  <si>
    <t>Installation of street lights to various barangays from Jan-Dec. 2017</t>
  </si>
  <si>
    <t xml:space="preserve">Materials - 67,860.00                  Labor - 32,140.00             </t>
  </si>
  <si>
    <t>ALS building constructed in 3rd qtr. of 2017</t>
  </si>
  <si>
    <t>Subsidy to school - 200,000.00</t>
  </si>
  <si>
    <t>Lack of standard birthing facilities for pregnant women especially in the hinterlands. Accessibility of health care facilities and services are important in responding to the health needs of the people especially in the hinterlands. Poor condition of health clinics and birthing facilities  affect the well being especially of pregnant mothers</t>
  </si>
  <si>
    <t xml:space="preserve">*'To provide/upgrade for health care facilities               * To make health services accessible to the rural areas  and to service indigent clients especially pregnant mothers    </t>
  </si>
  <si>
    <t>LGU Counterpart for Lying-In Clinic</t>
  </si>
  <si>
    <t>2 Lying-in clinics constructed in 4th qtr. of 2017</t>
  </si>
  <si>
    <t>LGU ccounterpart for the construction of lying in clininc - 1,650,000.00</t>
  </si>
  <si>
    <t>Outsource Total Contractor's Package for Construction - 1,178,571.43</t>
  </si>
  <si>
    <t xml:space="preserve">Improvement/renovation of Barangay Health Centers </t>
  </si>
  <si>
    <t>Improvement of 6 health facilities in barangay Malabugas, Mandu-ao, San Roque, Tinago, San Jose and Tayawan from 2nd-4th qtr. of 2017</t>
  </si>
  <si>
    <t>Subsidy to barangays - 3,267,142.86</t>
  </si>
  <si>
    <t xml:space="preserve">Limited access to potable water. In the hinderland barangays potable water is scarce where most of the residents including women and children needs to fetch and walk. It could also be risky for their protection and health. </t>
  </si>
  <si>
    <t>To provide access for potable water</t>
  </si>
  <si>
    <t>Potable water program</t>
  </si>
  <si>
    <t>Establishment of Barangay Water Refilling Stations</t>
  </si>
  <si>
    <t>12 Potable Water refilling stations established to various barangays in Jan-Dec. 2017</t>
  </si>
  <si>
    <t xml:space="preserve">Materials - 2,244,268.14    Labor - 187,107.15            Indirect Cost (Profit/Mob/Demob/OCM/E-VAT): 447,196.14    </t>
  </si>
  <si>
    <t>Disaster preparedness mechanism for the welfare of women and children. Evacuation Centers during disaster are not equip with gender responsive facilities.</t>
  </si>
  <si>
    <t>Improvement of Covered Court &amp; Evacuation Centers</t>
  </si>
  <si>
    <t>4 'Covered court/evacuation center improved in Mar-Dec. 2017</t>
  </si>
  <si>
    <t>Outsource Total Contractor's Package for Construction - 3,227,142.86</t>
  </si>
  <si>
    <t>Construction of Covered Court and Evacuation Center, Brgy Pagatban</t>
  </si>
  <si>
    <t>1 overed court/evacuation center constructed in 4th qtr of 2017</t>
  </si>
  <si>
    <t>Outsource Total Contractor's Package for Construction - 1,728,571.43</t>
  </si>
  <si>
    <t>DRRM Program</t>
  </si>
  <si>
    <t>Installation of Signage and Directional Maps</t>
  </si>
  <si>
    <t>Sinages and direction maps installed in 2nd qtr of 2017</t>
  </si>
  <si>
    <t>Materials and supplies - 100,000.00</t>
  </si>
  <si>
    <t>CDRRMO</t>
  </si>
  <si>
    <t>SUB TOTAL A</t>
  </si>
  <si>
    <t>ORGANIZATION-FOCUSED</t>
  </si>
  <si>
    <t>Increasing incidence of lifestyle related diseases among LGU employees. Most men and women are not health conscious esecially on the kind of food intake and have no time in doing daily exercises.</t>
  </si>
  <si>
    <t>To integrate healthy lifestyle program in the LGU</t>
  </si>
  <si>
    <t>Health Promotion &amp; Healthy Lifestyle Program</t>
  </si>
  <si>
    <t xml:space="preserve">* Conduct HATAW               * Risk assessment                * Procurement of exercise facility </t>
  </si>
  <si>
    <t>* HATAW conducted regularly                            * 100% risk assessment, exercise facility available</t>
  </si>
  <si>
    <t xml:space="preserve">Supplies and materials - 50,000.00                       Honorarium-30,000.00 Food - 50,000.00           Contingency-13,116.00              </t>
  </si>
  <si>
    <t>Gender and Development perspective in various sectors including employees, barangays and other stakeholders are not completely understood.</t>
  </si>
  <si>
    <t>To raise GAD awareness and strengthen GAD partmnerships in the barangays</t>
  </si>
  <si>
    <t>Gender &amp; Development Program</t>
  </si>
  <si>
    <t>* Conduct meetings, trainings, seminars and capacbility building with Barangays and women's groups</t>
  </si>
  <si>
    <t>* 6 GAD activities facilitated to GFPS members, women's groups (300 women) and barangays from Jan - Dec. 2017</t>
  </si>
  <si>
    <t>Other supplies - 97,800.00                     Training - 119,440.00        Honorarium - 5,000.00                               Awards - 25,000.00     Traveling - 30,000.00      Fuel - 20,000.00    Contingency - 2,760.00</t>
  </si>
  <si>
    <t>SUB TOTAL B</t>
  </si>
  <si>
    <t xml:space="preserve">Title of LGU Progrms and Projects                                                                                                                                                                                                                                                                                            </t>
  </si>
  <si>
    <t xml:space="preserve">HGDG                               Design/Funding/Facility/Generic Checklist Score      </t>
  </si>
  <si>
    <t xml:space="preserve">Total Annual Program/Project Budger                                                                                                                                                                                                                                                                                                        </t>
  </si>
  <si>
    <t>GAD Attributed Program/                Project Buget</t>
  </si>
  <si>
    <t>Lead or Responsible Office</t>
  </si>
  <si>
    <t>(10)</t>
  </si>
  <si>
    <t>(11)</t>
  </si>
  <si>
    <t>(12)</t>
  </si>
  <si>
    <t>N/A</t>
  </si>
  <si>
    <t>SUB TOTAL C</t>
  </si>
  <si>
    <t>GRAND TOTAL (A+B+C)</t>
  </si>
  <si>
    <t>Prepared by:</t>
  </si>
  <si>
    <t>Approved by:</t>
  </si>
  <si>
    <t>MARCHITA P. TUALE</t>
  </si>
  <si>
    <t>PRYDE HENRY A. TEVES</t>
  </si>
  <si>
    <t>Secretariat, GFPS</t>
  </si>
  <si>
    <t>City Mayor</t>
  </si>
  <si>
    <t>Increasing number of abuse among women and children</t>
  </si>
  <si>
    <t>Lack of enforcement and advocacies on laws on women and children; lack of traffic management plan and inadequate peace and order facilities.</t>
  </si>
  <si>
    <t>To make every streets in Bayawan safe for women and children.</t>
  </si>
  <si>
    <t>Traffic Management Plan and CCTV Program</t>
  </si>
  <si>
    <t>Institutionalization of traffic management plan and CCTV operations</t>
  </si>
  <si>
    <t>Traffic laws and ordinances enforced; City CCTV operational</t>
  </si>
  <si>
    <t>Repainted pedestrian lanes and fabricated traffice signboards; supplies and materials purchased; traffic laws and ordinances enforced; seminars, trainings conducted; JO hired; City CCTV operational</t>
  </si>
  <si>
    <t>CPSO</t>
  </si>
  <si>
    <t>Absence of sports development and other amusement programs</t>
  </si>
  <si>
    <t xml:space="preserve">Lack of clear sports and amusement programs that can benefit both men and women athletes particularly the youth and the grassroots. </t>
  </si>
  <si>
    <t>To develop and institutionalize comprehensive sports and amusement programs</t>
  </si>
  <si>
    <t>Sports development and other amusement programs</t>
  </si>
  <si>
    <t xml:space="preserve">* Holding of various sports activities             * Capacity building of coaches and trainers     * Representation during invotational tournaments     </t>
  </si>
  <si>
    <t xml:space="preserve"># of sports activities and tournaments conducted/ participated                # of trainings attended  </t>
  </si>
  <si>
    <t>Holdng of various sports activities, trainings, traveling, tournaments</t>
  </si>
  <si>
    <t>City Admin</t>
  </si>
  <si>
    <t>Lack of recreational facilities like parks, playgrounds and other amenities for families</t>
  </si>
  <si>
    <t xml:space="preserve">Facilities for parks and playgorunds as the most convinient and economical recreational amenities for families especially the children needs to be maintained. Aside from parks and playgrounds, there are no other recreational facilities in the city especially in the rural areas.  </t>
  </si>
  <si>
    <t xml:space="preserve">Creation and maintenance of recreational facilities like parks, playgrounds and other amusement places  conducive for family gatherings/outings </t>
  </si>
  <si>
    <t>Parks, playgrounds and open spaces development plan in place</t>
  </si>
  <si>
    <t>Maintenance of playgrounds, parks and other open spaces</t>
  </si>
  <si>
    <t>Cleanliness and orderliness maintained</t>
  </si>
  <si>
    <t xml:space="preserve">Honorarium </t>
  </si>
  <si>
    <t>Eco Park developed</t>
  </si>
  <si>
    <t>Horse Park Development</t>
  </si>
  <si>
    <t>Hourse Park Developed</t>
  </si>
  <si>
    <t>Comfort rooms constructed</t>
  </si>
  <si>
    <t>Limited access to information education on responsible parenthood, gender sentivity and family planning</t>
  </si>
  <si>
    <t>* Provide Family Planning commodities   *  Conduct PMC sessions                        * Sessions on reproductie health</t>
  </si>
  <si>
    <t># of FP beneficiaries          # of sessions conducted</t>
  </si>
  <si>
    <t># of FP beneficiaries         # of sessions conducted</t>
  </si>
  <si>
    <t>FP commodities</t>
  </si>
  <si>
    <t>Construction of sanitary toilets; food handlers class conducted; water monitoring</t>
  </si>
  <si>
    <t># of sanitary toilets provided                                # of beneficiaries              % water monitoring</t>
  </si>
  <si>
    <t>1200 sanitary toilets                   # beneficiaries     100% water monitoring</t>
  </si>
  <si>
    <t>High incidence of mosquito borne diseases</t>
  </si>
  <si>
    <t>Lack of education campaign and prevention measures in combating dengue cases</t>
  </si>
  <si>
    <t>To prevent and control mosquito and vermin diseases</t>
  </si>
  <si>
    <t>Mosquito and Vermin Control Program</t>
  </si>
  <si>
    <t>IEC, activation of brgy dengue task force &amp; dengue brigade in school conducted</t>
  </si>
  <si>
    <t># of IEC conducted                # of task force activated</t>
  </si>
  <si>
    <t># of IEC conducted                  # of task force activated</t>
  </si>
  <si>
    <t>IEC materials, trainings</t>
  </si>
  <si>
    <t xml:space="preserve">Increasing incidence of lifestyle related diseases </t>
  </si>
  <si>
    <t xml:space="preserve">Most men and women are not health conscious esecially on the kind of food intake and have no time in doing daily exercises  </t>
  </si>
  <si>
    <t>HATAW conducted; risk assessment conducted; exercise facility available</t>
  </si>
  <si>
    <t>HATAW conducted, risk assessment conducted, exercise facility available</t>
  </si>
  <si>
    <t>HATAW conducted, 1000% risk assessment, exercise facility available</t>
  </si>
  <si>
    <t>Materials</t>
  </si>
  <si>
    <t xml:space="preserve">Lack of awareness and programs on Sexually Transmitted Infection </t>
  </si>
  <si>
    <t>Identified STI cases managed; counseling conducted; regular hygiene exam for GROs conducted</t>
  </si>
  <si>
    <t># of STI cases managed                       # activities conducted</t>
  </si>
  <si>
    <t>Trainings, saminars and meetings</t>
  </si>
  <si>
    <t>High Prevalence of malnutrition and poor health condition of women and their children</t>
  </si>
  <si>
    <t>To develop programs that can improve the nutritional status of women</t>
  </si>
  <si>
    <t>Conduct others class</t>
  </si>
  <si>
    <t># of sessions conducted</t>
  </si>
  <si>
    <t>10 sessions conducted in 10 barangays</t>
  </si>
  <si>
    <t>Distance and availability of health care providers</t>
  </si>
  <si>
    <t># of barangays conducted</t>
  </si>
  <si>
    <t>limited budget</t>
  </si>
  <si>
    <t>Prevent iron defeciency, anemia among pregnant and post partum women</t>
  </si>
  <si>
    <t>300 target clients were filly given iron supplementation</t>
  </si>
  <si>
    <t>Iron supplementation</t>
  </si>
  <si>
    <t>Reported cases of problematic families are increasing which mostly affected women and children</t>
  </si>
  <si>
    <t>Women and children are mostly affected during family trouble quarrels.  Abuse maybe in the form of psychological, physical, sexual and economic.</t>
  </si>
  <si>
    <t>To enhance and strengthen parenting capabilities and family relations.</t>
  </si>
  <si>
    <t xml:space="preserve"> Family Welfare Program</t>
  </si>
  <si>
    <t>Family week celebration, trainings and seminars</t>
  </si>
  <si>
    <t># of Family Welfare activities conducted</t>
  </si>
  <si>
    <t>Traninings and seminars</t>
  </si>
  <si>
    <t>Paglaum center completion and operationalization</t>
  </si>
  <si>
    <t xml:space="preserve">In order to ensure safety of in-house clients who are temporarily sheltered at the center, the need to provide facilities that will ensurethe safety of clients is the primary consideration of the LGU.  In-house clients victims of abuse and the marginalized whose well-being are deprived of the rights as a person.  Woman and children who are confronted with circumstances that hamper in gaining full access of the rights of the sector.  It is realized that appropriate shelter facility while temprarily house in a center is necessary. </t>
  </si>
  <si>
    <t>* Improvement of Paglaum Center            * Provision of foods and supplies for inhouse clients                 * Implementation of psychosocial development for children</t>
  </si>
  <si>
    <t>Paglaum Center improved                     # of inhouse clients assisted                         # of activities facilitated</t>
  </si>
  <si>
    <t>Supplies and materials</t>
  </si>
  <si>
    <t>Lack of awareness and in improving gender sensitivity on the complex roles of men and women in the community</t>
  </si>
  <si>
    <t>Gender and Development perspective in various sectors including employees, barangays and other stakeholders are not completely understood</t>
  </si>
  <si>
    <t>Meetings, trainings, seminars and capacbility building with Barangays and women's groups</t>
  </si>
  <si>
    <t># of activities facilitated</t>
  </si>
  <si>
    <t>Trainings and seminars</t>
  </si>
  <si>
    <t>Ccases of trafficking in persons are increasing which includes women and children victims</t>
  </si>
  <si>
    <t>Women and minors who seek for employment opprtunities are not particular on the company that they will be engaged in and they do not know where to report cases of trafficking</t>
  </si>
  <si>
    <t>Traninings, seminars and meetings</t>
  </si>
  <si>
    <t xml:space="preserve">Inadequate  infrastructure support social services catering to women's needs </t>
  </si>
  <si>
    <t>Movable bleachers fabricated</t>
  </si>
  <si>
    <t>Fabrication of movable bleachers</t>
  </si>
  <si>
    <t>Rehabilitation of waiting shed at Omod Maninihon</t>
  </si>
  <si>
    <t>Waiting shed rahabilitated</t>
  </si>
  <si>
    <t>1 waiting shed rehabilitated</t>
  </si>
  <si>
    <t>Waiting shed rehabilitation</t>
  </si>
  <si>
    <t>Establishment of Livestock Auction Market</t>
  </si>
  <si>
    <t>Livestock auction market established</t>
  </si>
  <si>
    <t>Construction of Satellite Farmers' Market, Brgy. Dawis</t>
  </si>
  <si>
    <t>Satellite farmers market constructed</t>
  </si>
  <si>
    <t>Improvement of Multi-Purpose Building at Brgy. Dawis</t>
  </si>
  <si>
    <t>Multi-purpose building improved</t>
  </si>
  <si>
    <t>Construction of Water System at Proper Manduao</t>
  </si>
  <si>
    <t>Water system installed</t>
  </si>
  <si>
    <t>Water System Development Project at Sitio Upper Camandagan, Brgy. Maninihon</t>
  </si>
  <si>
    <t>Improvement of Multi-Purpose Gymnasium and Evacuation Center, Brgy. Maninihon</t>
  </si>
  <si>
    <t>Installation of Water System at Brgy. Poblacion</t>
  </si>
  <si>
    <t>Improvement of Multi-Purpose Building, Brgy. Tinago</t>
  </si>
  <si>
    <t>Construction of Multi-Purpose Building in Barangay Tayawan</t>
  </si>
  <si>
    <t>Multi-purpose building constructed</t>
  </si>
  <si>
    <t>Construction of Multi-Purpose Building in Barangay San Jose</t>
  </si>
  <si>
    <t>Improvement of Water System of Guintanaan, Tayawan</t>
  </si>
  <si>
    <t>Improvement of Water System of Manduao</t>
  </si>
  <si>
    <t>Installation of Solar-Driven Water System for Oban-Oban, Brgy. Kalumboyan</t>
  </si>
  <si>
    <t>Installation of Solar-Driven Water System for Napo, Brgy. Tayawan</t>
  </si>
  <si>
    <t>Improvement of Water System at Sitio Pag-awitan, Brgy. Ali-is</t>
  </si>
  <si>
    <t>Rehabilitation and Improvement of Water System at Brgy. Banaybanay</t>
  </si>
  <si>
    <t>Improvement of Water System, Brgy. San Roque</t>
  </si>
  <si>
    <t>Improvement of Water System, Brgy. Ubos</t>
  </si>
  <si>
    <t>Improvement of Water System at Brgy. Villasol</t>
  </si>
  <si>
    <t>Improvement of Barangay Multi-Purpose Hall, Brgy. Ali-is</t>
  </si>
  <si>
    <t>Installation of Street Lights at Purok 4, Cansilong, Brgy. Malabugas</t>
  </si>
  <si>
    <t>Improvement of Water System, Brgy. Minaba</t>
  </si>
  <si>
    <t>Construction of Alternative Learning System (ALS) Building, Brgy. Kalumboyan</t>
  </si>
  <si>
    <t>ALS building constructed</t>
  </si>
  <si>
    <t>Installation of Water System at Brgy. Pagatban</t>
  </si>
  <si>
    <t>Improvement of Water System at Purok Dol-Dol, Brgy. San Roque</t>
  </si>
  <si>
    <t>Improvement of Multi-Purpose Gym &amp; Evacuation Center, Brgy. San Isidro</t>
  </si>
  <si>
    <t>Construction of Multi-Purpose Building at Relocation Site, Brgy. San Miguel</t>
  </si>
  <si>
    <t>Lack of standard birthing facilities for pregnant women especially in the hinterlands</t>
  </si>
  <si>
    <t>Accessibility of health care facilities and services are important in responding to the health needs of the people especially in the hinterlands. Poor condition of health clinics and birthing facilities  affect the well being especially of pregnant mothers</t>
  </si>
  <si>
    <t>To provide for health care facilities and services</t>
  </si>
  <si>
    <t>Health facility improved</t>
  </si>
  <si>
    <t>Improvement of Barangay Health Center Lying-In Clinic, Brgy. Malabugas</t>
  </si>
  <si>
    <t>Improvement of Barangay Health Center &amp; Lying-In Clinic, Brgy. Manduao</t>
  </si>
  <si>
    <t>Construction of Lying-In Clinic, Brgy. San Isidro</t>
  </si>
  <si>
    <t>Improvement of Health Center and Lying-In Clinic, Brgy. San Roque</t>
  </si>
  <si>
    <t>Improvement of Barangay Health Center, Brgy. Tinago</t>
  </si>
  <si>
    <t>Improvement of Barangay Health Center, Brgy. San Jose</t>
  </si>
  <si>
    <t>Renovation of Barangay Health Center at Brgy. Tayawan</t>
  </si>
  <si>
    <t>Health facility renovated</t>
  </si>
  <si>
    <t>Limited access to potable water</t>
  </si>
  <si>
    <t xml:space="preserve">In the hinderland barangays potable water is scarce where most of the residents including women and children needs to fetch and walk. It could also be risky for their protection and health. </t>
  </si>
  <si>
    <t>Water refilling station</t>
  </si>
  <si>
    <t>Establishment of Barangay Water Refilling Station, Brgy. Nangka</t>
  </si>
  <si>
    <t>Water refilling station established</t>
  </si>
  <si>
    <t>Installation of Water Refilling Stations at Various Barangays</t>
  </si>
  <si>
    <t>Improvement of Covered Court &amp; Evacuation Center, Brgy. Banga</t>
  </si>
  <si>
    <t>Covered court/evacuation center improved/constructed</t>
  </si>
  <si>
    <t>Covered court/evacuation center improved/ constructed</t>
  </si>
  <si>
    <t>Improvement of Evacuation Center and Multi-Purpose Building, Brgy. Poblacion</t>
  </si>
  <si>
    <t>Improvement of Covered Court for Evacuation Center, Brgy Suba</t>
  </si>
  <si>
    <t>Sinages and direction maps installed</t>
  </si>
  <si>
    <t>CEO/CHO</t>
  </si>
  <si>
    <t>Program for Resiliency in Disasters and Emergency Responsiveness</t>
  </si>
  <si>
    <t>DRRM program in place</t>
  </si>
  <si>
    <t>Construction of Community Kitchen at BNHS - Evacuation Center</t>
  </si>
  <si>
    <t>Community kitchen constructed</t>
  </si>
  <si>
    <t>ANNUAL GENDER AND DEVELOPMENT (GAD) 2015 ACCOMPLISHMENT REPORT</t>
  </si>
  <si>
    <t>NEGROS ORIENTAL</t>
  </si>
  <si>
    <t>BAYAWAN CITY</t>
  </si>
  <si>
    <t>Performance</t>
  </si>
  <si>
    <t xml:space="preserve">Actual </t>
  </si>
  <si>
    <t>Total Approved</t>
  </si>
  <si>
    <t>Actual Cost or</t>
  </si>
  <si>
    <t>Variance</t>
  </si>
  <si>
    <t>Indicator</t>
  </si>
  <si>
    <t>Results</t>
  </si>
  <si>
    <t>Expenditure</t>
  </si>
  <si>
    <t>or Variance</t>
  </si>
  <si>
    <t>Limited groups and individuals who can extend social programs and intervention for victims of abuses.  The CSWD Social Workers cannot compsensate in number with the increasing cases referred to the office by the barangays and the individuals.</t>
  </si>
  <si>
    <t>Organizing Pool of Educators or Service providers with varied expertise who can provide social intervention to clients with specific concerns</t>
  </si>
  <si>
    <t># GST attended and conducted, Improved capabilities of the Pool of Experts, 2nd Quarter of the year</t>
  </si>
  <si>
    <t>Pool of Experts or Educators</t>
  </si>
  <si>
    <t>2 GST attended and 1 GST conducted, Improved capabilities of the Pool of Experts, 3rd Quarter of the year</t>
  </si>
  <si>
    <t>Stress Debriefing Sessions</t>
  </si>
  <si>
    <t xml:space="preserve"># of sessions on Stress Debriefing 0f inhouse clients </t>
  </si>
  <si>
    <t>Male/ Female Participants Recorded</t>
  </si>
  <si>
    <t xml:space="preserve">6 of sessions on Stress Debriefing 0f inhouse clients </t>
  </si>
  <si>
    <t>CSWD, Pool of Experts</t>
  </si>
  <si>
    <t>Counselling Sessions</t>
  </si>
  <si>
    <t># of Counseling Sessions conducted  from January - December for inhouse clients</t>
  </si>
  <si>
    <t>At least 3 Counseling Sessions conducted  from January - December for inhouse clients</t>
  </si>
  <si>
    <t>CSWDO, Pool of Experts, Line Agencies</t>
  </si>
  <si>
    <t>Skills Enhancement Worshops Facilitating Training and Enhancement of Communication Skills</t>
  </si>
  <si>
    <t xml:space="preserve"># training conducted </t>
  </si>
  <si>
    <t>5 training</t>
  </si>
  <si>
    <t>5 Skills training conducted for inhouse clients (t-shirt printing, rags making, computer literacy, slipper making, crochet)</t>
  </si>
  <si>
    <t>131 of Cases submitted for psychosocial intervention and referral, Case documentation conducted after intake and comprehensive Case Studies prepared per client, Referral system administered correctly and properly</t>
  </si>
  <si>
    <t>As a center that is expected to provide a shelter to women and children who are victims of abuse, the condition of said center is far from fulfilling its purpose as an important part of rehabilitating clients.  The poor ventilation and the lack of security with the absence of a perimeter fence is not facilitating treatment process from the traumatic experiences of the in-house clients.</t>
  </si>
  <si>
    <t>To introduce improvements to the center such as the installation or establishment of a ventilation facility, sink/lavatory, dirty kitchen and a perimeter fence</t>
  </si>
  <si>
    <t>installation of Ventilator</t>
  </si>
  <si>
    <t>Request for funding/ Fund Sourcing, Facilitate procurement process, construction , establishment or installation of facilities necessary for the center</t>
  </si>
  <si>
    <t>Ventilitor</t>
  </si>
  <si>
    <t>Ventilator Installed</t>
  </si>
  <si>
    <t>Construction of a Dirty Kitchen</t>
  </si>
  <si>
    <t>Dirty Kitchen and Lavatory</t>
  </si>
  <si>
    <t>Installation of a sink/lavatory for laundry/washing</t>
  </si>
  <si>
    <t>Sink/ Washing Area Constructed</t>
  </si>
  <si>
    <t>Construction of a Perimeter Fence</t>
  </si>
  <si>
    <t>Perimeter Fence Constructed</t>
  </si>
  <si>
    <t>Lack of Sex Disaggregated Data</t>
  </si>
  <si>
    <t>Lack of information on Sex Disaggregated Data which resulted to difficulty in determining gender responsive programs, projects and activities</t>
  </si>
  <si>
    <t>To consciousl collect information leading to the institutionalization of comin up with the sex disaggregated data</t>
  </si>
  <si>
    <t>Establishment of a Database of Sex Disaggregated Data in determining participation of women in the design, planning and implementation of PPAs</t>
  </si>
  <si>
    <t>Conduct orientation and information dessimination on the institutionalization of Sex Disaggregated Data gathering to all departments of the LGU</t>
  </si>
  <si>
    <t>Database for sex dissagregated data</t>
  </si>
  <si>
    <t>Database installed, Sex Disaggregated Data collection and organized for planning and basis for legislation and program implementation</t>
  </si>
  <si>
    <t>Insufficient allocation of budget for the operation of Paglaum Center</t>
  </si>
  <si>
    <t>The budget for food subsidy and other immediate needs of in-house clients is inadequate.  Concerns for  clothing for stranded and the mentally challenged clients who are usually brought to the attention and intervention of Paglaum personnel are urgent and unplanned. The usual and current annual allocation for the center is 190,000.00 which is too small at 33.00 per client/day meal budget.</t>
  </si>
  <si>
    <t>To inrease allocation for the operation of Paglaum Center and to include procurement of kids clothing and supplies</t>
  </si>
  <si>
    <t>Procurement of goods and srvices, lobby for the approval for the proposed increase in the annual allocation for the operation of the center</t>
  </si>
  <si>
    <t>Preparation of menu for food allocation, procurement of goods and supplies for the clients at the cent, preparation of case studies, facilitate referral, follow-up case status especially those with court proceeding already.</t>
  </si>
  <si>
    <t xml:space="preserve">47 clients provided with temporary shelter, </t>
  </si>
  <si>
    <t>Women who are victims of abused</t>
  </si>
  <si>
    <t># Case Studies prepared</t>
  </si>
  <si>
    <t>Clients whose lives are at risk while cout proceeding are on-going</t>
  </si>
  <si>
    <t>131 case studies prepared</t>
  </si>
  <si>
    <t>Summary of assistance provided</t>
  </si>
  <si>
    <t>MDG - 3: Promoting gender equality</t>
  </si>
  <si>
    <t>1 Cell for Female Prisoner</t>
  </si>
  <si>
    <t>Female Prisoners/ Detainees</t>
  </si>
  <si>
    <t>CSWDO, CEO, GSO</t>
  </si>
  <si>
    <t xml:space="preserve">Promoting services for SOLO Parents </t>
  </si>
  <si>
    <t>Solo parenting is most cases is attributed to female solo parent in custody with their children in circumstances wherein parents cannot take their responsibility as parents together.</t>
  </si>
  <si>
    <t>To assess needs of solo parents and access services appropriate to them which can enable them to support their resposibilities as solo parent and access opportunities that can increase productivity.</t>
  </si>
  <si>
    <t>SOLO Parent Programs and Services</t>
  </si>
  <si>
    <t>Conduct seminars and orientation for Solo parents and their children</t>
  </si>
  <si>
    <t>47 participants</t>
  </si>
  <si>
    <t xml:space="preserve">one day </t>
  </si>
  <si>
    <t>50 participants</t>
  </si>
  <si>
    <t xml:space="preserve">Lack of capacity of the office to handle adoption cases </t>
  </si>
  <si>
    <t>Limited training and access to service providers on adoption which resulted to the delay in the processing of adoption cases that requires assistance of the CSWDO</t>
  </si>
  <si>
    <t xml:space="preserve">To improve the capability of personnel in the management of adoption cases </t>
  </si>
  <si>
    <t>Training for the Management of Adoption, Conduct of Adoption Forum, Allocation of funds to be incurred during the social worker's assistance to clients</t>
  </si>
  <si>
    <t>2 CSWDO Social Workers, Couples clients who intend to seek assistance for adoption.</t>
  </si>
  <si>
    <t>Access to land tenure improvement</t>
  </si>
  <si>
    <t>Increase participation of women in access to land tenure security resulting delayed processing of adoption cases that needed asistance by the CSWDO</t>
  </si>
  <si>
    <t>To access information on systems and procedures on land tenure security that enforce equal rights of men and women</t>
  </si>
  <si>
    <t>Conduct orientation, modification of application forms which integrates gender sensitivity</t>
  </si>
  <si>
    <t>Barangay Consultations and assemblies</t>
  </si>
  <si>
    <t>Land Claimants, beneficiaries of the titling program of the city</t>
  </si>
  <si>
    <t xml:space="preserve"> beneficiaries per barangay</t>
  </si>
  <si>
    <t>CSWDO, CLAIMS Project</t>
  </si>
  <si>
    <t>Incidence of Teen-age Pregnancy</t>
  </si>
  <si>
    <t>Incidence of teen-age pregnancy specifically school age girls is an increasing trend in the city as data gathered from the CHO and schools.  The need to intensify activities that can possibly facilitate reduction of teen-age pregnancy and its contributing factors should be a major consideration in the intervention of the welfare services or department.  Limited access to information at the barangay level that can improve delivery of service for the vulnerable sector affected by the issue.</t>
  </si>
  <si>
    <t>Topromote activities that can address concerns on the prevention of teen-age pregnancy</t>
  </si>
  <si>
    <t>Forum, information drive, creation of peer groups and implementation of programs and projects appropriate for the youth to make more productive in their sector</t>
  </si>
  <si>
    <t>Barangays</t>
  </si>
  <si>
    <t>5 barangays</t>
  </si>
  <si>
    <t>5 Barangays</t>
  </si>
  <si>
    <t>CHO, CSWDO</t>
  </si>
  <si>
    <t xml:space="preserve">Lack of participation of other members of Kalipi Association in their activities   </t>
  </si>
  <si>
    <t>Need to improve planning and identification of activities for the members which can encourage more participation of members.</t>
  </si>
  <si>
    <t>To strengthen the association and provide more opprtunities that will increase interest to participate and get involve in the various activities of the association.</t>
  </si>
  <si>
    <t>Celebration of the Women's Month,  Formulation of plans and identification of various activities for the association</t>
  </si>
  <si>
    <t>Regular monthly meeting at the barangay level</t>
  </si>
  <si>
    <t>200 Active Memebrs of Kalipi participate in various actities of the association, Increase coverage in the organization of Kalipi at the barangay level (@ 2 new associations per year target)</t>
  </si>
  <si>
    <t>1/year, 1/mo.</t>
  </si>
  <si>
    <t>Participation to GAD related training, seminars and workshops</t>
  </si>
  <si>
    <t>To imrpove capacity of the women sector and increase their level of awareness on gender issues</t>
  </si>
  <si>
    <t xml:space="preserve">meetings, workshops, assemblies, conventions, </t>
  </si>
  <si>
    <t xml:space="preserve">KALIPI Members, Bantay Banay Members, Women's Group </t>
  </si>
  <si>
    <t>At least 120 women in a year participates in various GAD activities</t>
  </si>
  <si>
    <t>Women's Organizations, CSWDO</t>
  </si>
  <si>
    <t>Lack of awareness of LGU personnel on gender issies and concerns</t>
  </si>
  <si>
    <t xml:space="preserve">Not all  LGU personnel attended GST and other related seminars, Many women LGU employees are not aware and familiar on the laws that can protect women's welfare.  </t>
  </si>
  <si>
    <t>To conduct GST and other related seimnars and orientation to all LGU employees as part of the capability building endeavor to be facilitated by the CSWDO and HRMO</t>
  </si>
  <si>
    <t>Gender Sensitivity Seminar Workshop, orientation and training, regular conduct of information campaign</t>
  </si>
  <si>
    <t>GST, Women's LawsSeminars, orientation, training</t>
  </si>
  <si>
    <t># of Permanent Employees, Casual and Job Order Workers at the LGU</t>
  </si>
  <si>
    <t>Two (2) departments per quarter</t>
  </si>
  <si>
    <t>CSWDO, LGU Depts</t>
  </si>
  <si>
    <t>Anti-Violence Against Women and their Children (R.A. 9262)</t>
  </si>
  <si>
    <t>Victims of violence and abuse are hesitant to seek professional help for fear of humiliation, lack of awareness and the lack of trust to the service providers</t>
  </si>
  <si>
    <t>To provide avenue in the dessimination of information on GAD and related laws</t>
  </si>
  <si>
    <t>Strengthen Barangay VAW Desk officers and the barangay council</t>
  </si>
  <si>
    <t>Orientation seminars on womne laws, GST, Magna Carta of Women and others</t>
  </si>
  <si>
    <t># Barangay VAW Desk Officers, Barangay Officials, NGO Representatives from the 28 barangays</t>
  </si>
  <si>
    <t>1 activity per quarter, 1 monitoring visits conducted per month</t>
  </si>
  <si>
    <t>28 Barangay VAW Desk Officers, 28 Barangay Officials, 5 NGO Representatives from the 28 barangays</t>
  </si>
  <si>
    <t>CSWDO, Barangays, NGO Representatives</t>
  </si>
  <si>
    <t>Conduct GST seminars at the barangay level and increase participation of various stakeholders</t>
  </si>
  <si>
    <t>To Provide sustainable livelihood among organized women in the barangays</t>
  </si>
  <si>
    <t xml:space="preserve">Conduct values orientation and buisness management and enterprenuership </t>
  </si>
  <si>
    <t>60 members in</t>
  </si>
  <si>
    <t>Two groups every quarter availed the livelihood program</t>
  </si>
  <si>
    <t>CSWDO and other departments</t>
  </si>
  <si>
    <t>limited personnel who can conduct Gender Sensitivity training to projected clients</t>
  </si>
  <si>
    <t>Lack of knowledge to handle GST training</t>
  </si>
  <si>
    <t>To capacitate in-house trainers on GST</t>
  </si>
  <si>
    <t>Training of Trainers on GST</t>
  </si>
  <si>
    <t xml:space="preserve">Number of training conducted </t>
  </si>
  <si>
    <t>Trainings</t>
  </si>
  <si>
    <t>2 trainings in a year</t>
  </si>
  <si>
    <t>CENRO to coordinate to request CSWDO to facilitate the conduct of training rogether with the representatives of other departments</t>
  </si>
  <si>
    <t>Women's economic empowerment including women's participation in governance</t>
  </si>
  <si>
    <t>Marginalized women have limited access to economic development</t>
  </si>
  <si>
    <t>To promote economic activities and enhace community based-livelihood programs for women</t>
  </si>
  <si>
    <t>Construction of Women's Multi-Purpose Center</t>
  </si>
  <si>
    <t xml:space="preserve">Women group can have a center where they can engage activities and conduct various activities of the women's groups that can promote the realization of their concerns making them part of planning and decision-making process. </t>
  </si>
  <si>
    <t>Sessions of training, infrstructure support established, Manual of Operation for the use of the center drafted</t>
  </si>
  <si>
    <t>1 building constructed, increase in the membership of Kalipi, supplies and materials procured and delivered</t>
  </si>
  <si>
    <t>Inadequate infrastructure spport social services catering to women's needs</t>
  </si>
  <si>
    <t>Road infrastructure in the hinterland barangays have poor condition which greatly affect the well being of women and children.  Issues on the lack of access to welfare services needed mostly by children and women like water system facilities, road infrastructures, school buildings, installation of street lights, construction and improvement of health centers are needed especially in the hinterland barangays.</t>
  </si>
  <si>
    <t>To improve better access to infrastructure, social, economic and health services especially in the hinterland barangays</t>
  </si>
  <si>
    <t>Rehabilitation of Tayawan-Kalmboyan FMR</t>
  </si>
  <si>
    <t>Road and drainage</t>
  </si>
  <si>
    <t>Length of road and drainage conreted</t>
  </si>
  <si>
    <t>520 l.m.</t>
  </si>
  <si>
    <t>Improvement of Banga-Tayawan FMR</t>
  </si>
  <si>
    <t>Concreting</t>
  </si>
  <si>
    <t>Roads concreted</t>
  </si>
  <si>
    <t>Rehabilitation of Nangka-Narra FMR</t>
  </si>
  <si>
    <t>Concreted</t>
  </si>
  <si>
    <t>Establishment of water systems</t>
  </si>
  <si>
    <t>Establishment, rehabilitation and improvement</t>
  </si>
  <si>
    <t>Rehabiliatation of Kalumboyan-Tabuan-Banaybanay FMR</t>
  </si>
  <si>
    <t>Road and drainage concreting</t>
  </si>
  <si>
    <t>Lack of lighting facilities especially along the main road of the city and barangays is detrimental to hazard and untoward incidents among women and children who traverse the roads in going home from schools, markets and other areas of engagement.  The street lightning facilities can be a prevention measure for accidents where women and children are mostly victims.</t>
  </si>
  <si>
    <t>National highway - Malabugas to Pagatban (Basay-Bayawan Boundary)</t>
  </si>
  <si>
    <t>28 barangays, Women and Children friendly spaces provided or established at the evacuation centers</t>
  </si>
  <si>
    <t>CSWD, GSO. CEO</t>
  </si>
  <si>
    <t>To equip every would be couple the importance of responsible parenthood and family planning</t>
  </si>
  <si>
    <t>POPCOM</t>
  </si>
  <si>
    <t>conduct of pre-marriage counselling</t>
  </si>
  <si>
    <t xml:space="preserve"># PMC sessions conducted every Friday among </t>
  </si>
  <si>
    <t>40 essions of PMC</t>
  </si>
  <si>
    <t>48 sessions of PMC</t>
  </si>
  <si>
    <t>Not all couples of reproductive  age practice family planning</t>
  </si>
  <si>
    <t>limited or negative attitude of couples towards family planning (religious reason, male ego)</t>
  </si>
  <si>
    <t>to develop increase awareness to every couple the relation between poverty and big unplanned family size</t>
  </si>
  <si>
    <t>Family Planning Program</t>
  </si>
  <si>
    <t xml:space="preserve">FP IEC/ Counselling, </t>
  </si>
  <si>
    <t>1 per IEC conducted</t>
  </si>
  <si>
    <t>400 participants attended and participated in the various IEC activities</t>
  </si>
  <si>
    <t>commodities dispensed</t>
  </si>
  <si>
    <t>Commodities dispensed</t>
  </si>
  <si>
    <t>actual</t>
  </si>
  <si>
    <t xml:space="preserve">        ----do---</t>
  </si>
  <si>
    <t>facilitate the conduct  of permanent method</t>
  </si>
  <si>
    <t># of ligation and # of scalpel vasectomy</t>
  </si>
  <si>
    <t>Family preference for home deliveries</t>
  </si>
  <si>
    <t>Traditional birth deliveries practiced by some pregnant women which are threat to the lives of woman and the child</t>
  </si>
  <si>
    <t>educate  target population on the advantage of facility-based deliveries assisted by trained health personnel</t>
  </si>
  <si>
    <t>IEC Campaign</t>
  </si>
  <si>
    <t># of IEC to target population (bench conference)</t>
  </si>
  <si>
    <t>35 sessions</t>
  </si>
  <si>
    <t>No one to take care of other chuildren when both mother and father are away during delivery of the mother.</t>
  </si>
  <si>
    <t># of one on one counselling</t>
  </si>
  <si>
    <t>actual pregnant mothers counselled</t>
  </si>
  <si>
    <t>Malnutrition among preschoolers</t>
  </si>
  <si>
    <t>lack of proper knoweldge in serving low cost balanced  diet</t>
  </si>
  <si>
    <t>to equip mothers the knowledge on how to prepare a low cost balanced meal for their children</t>
  </si>
  <si>
    <t xml:space="preserve">mother nutricraft program </t>
  </si>
  <si>
    <t>conduct of mothernutricraft classes</t>
  </si>
  <si>
    <t># of mothercraft classess conducted</t>
  </si>
  <si>
    <t>10 sessions each for 10 priority barangay</t>
  </si>
  <si>
    <t>10 sessions each for 10 priority barangay conducted</t>
  </si>
  <si>
    <t>prevent iron defeciency, anemia among pregnant and post partum women</t>
  </si>
  <si>
    <t>appropriate iron coverage thru the following: pregnant = 180 tabs for the whole duration of pregnancy, postpartum = 270 tabs</t>
  </si>
  <si>
    <t># of pregnant mothers given full coverage of iron supp. During pregnancy and postpartum</t>
  </si>
  <si>
    <t>4,194 pregnant women (Based on the project population of pregant women assisted by the CHO)</t>
  </si>
  <si>
    <t>CHO, DOH, CSWDO</t>
  </si>
  <si>
    <t>Establish baseline data, to safeguard mothers and baby's health</t>
  </si>
  <si>
    <t>defective centrifuge</t>
  </si>
  <si>
    <t>urine centrifuge</t>
  </si>
  <si>
    <t>laboratory services</t>
  </si>
  <si>
    <t>urinalysis to all pregnant women</t>
  </si>
  <si>
    <t># of pregnant women subjected to urinalysis</t>
  </si>
  <si>
    <t>HBS Hg determination</t>
  </si>
  <si>
    <t>HBS Hg determination to all pregnant mothers</t>
  </si>
  <si>
    <t># of pregnant women screened with Hepa B</t>
  </si>
  <si>
    <t xml:space="preserve">        CHO</t>
  </si>
  <si>
    <t>Regional kalipi meetings,trainings and seminar's</t>
  </si>
  <si>
    <t>To orient and provide upgrading professional to the participants and equip knowledge</t>
  </si>
  <si>
    <t>All Kalipi members</t>
  </si>
  <si>
    <t xml:space="preserve">Improvement of existing women and children's facilities and infrastructures </t>
  </si>
  <si>
    <t>The city government is actively assisting the women's organization by accessing local and national programs and resources to implement various activities for the sector.  Various infrastructure facilities as well as livelihood opportunities are available at the city level as a result of the initiatives.  Although the need to equip the structures with various amenities, furnitures and fixtures are still necessary to make more gender-responsive  and child-friendly facilities.</t>
  </si>
  <si>
    <t>To equip existing facilities and infrastructures in order to make it more gender-responsive and child-friendly facilities.</t>
  </si>
  <si>
    <t>Procurement of furnitures and fixtures, improvement of the structures, install security measures such as fences and window grills.</t>
  </si>
  <si>
    <t>Procurement, improvement of the structures, installation of fence and window grills.</t>
  </si>
  <si>
    <t>Budget Proposal, 1 POW</t>
  </si>
  <si>
    <t>All women's group</t>
  </si>
  <si>
    <t>CSWDO, DSWD, Women's Organizations</t>
  </si>
  <si>
    <t>Lack of IECs</t>
  </si>
  <si>
    <t>to increase community awareness on gender sensitivity</t>
  </si>
  <si>
    <t>Barangay meetings and seminars/ assemblies</t>
  </si>
  <si>
    <t>conduct seminar relating gender sensitiveness, Pre-marriage counseling (integrating gender sensitivity in the discussion)</t>
  </si>
  <si>
    <t>no. of seminar conducted, including but not limited to, Pre-marriage counseling</t>
  </si>
  <si>
    <t>1 session per week</t>
  </si>
  <si>
    <t>CAO</t>
  </si>
  <si>
    <t>F.Y. 2018</t>
  </si>
  <si>
    <t>Cases of trafficking in persons are increasing which includes women and children victims (2016 - F-20, M-27, Minor - 2)</t>
  </si>
  <si>
    <t xml:space="preserve">* 3 activities facilitated to TIPS victims (25-male, 25 female) from Jan-Dec. 2018                                                      * 2 Orientation on RA 9208 (Anti Trafficking in Persons Act) to 56 barangay officials twice a year in 2018    </t>
  </si>
  <si>
    <t>Training - 46,000.00    Other Supplies - 14,400.00                     Fuel - 10,000.00      Travelling - 20,000.00   Contingency - 9,600.00</t>
  </si>
  <si>
    <t>Reoved from the list since this data is mostly male, and is no longer considered to be the priority project for 2018</t>
  </si>
  <si>
    <t>The existing  Paglaum Center has been operational since 2007 catering to the needs of women and children who are victims of violence and abuse.  Since its operation the center has served its intended clients as temporary shelter while the necessary interventions are facilitated by the concerned Social Workers and partners.  The need to improve the basic facilities and services inside the center for a better operation and management of clients.</t>
  </si>
  <si>
    <t>To provide appropriate temporary shelter facility while undergoing various interventions to women and children who are victims of abuse.</t>
  </si>
  <si>
    <t>* Paglaum Center improved                            *  100% cases of inhouse clients assisted (50 women and children) from Jan-Dec. 2018                                                                         * 12 activities facilitated regularly to in-house clients (50 women and children) from Jan-Dec. 2018</t>
  </si>
  <si>
    <t>Training-23,800.00    Other Supplies - 122,311.00                      Food Supplies - 280,786.00                Traveling - 5,000.00         Donations - 30,000.00   Other Professional Services -  20,000.00        Medicines-10,000.00    Fuel - 10,000.00    Contingency - 5,000.00</t>
  </si>
  <si>
    <t>Wages - 456,786.00</t>
  </si>
  <si>
    <t>In the past, only Court social Workers from the Provincial Social Welfare and Development Office Technical Assistance Unit were made to handle all adoption cases and the process of declaring a child abandoned was done through judicial proceedings. Such Court proceedings takes a substantial amount of time thus preventing the immediate placement of children for adoption and resulting to prolonged stay at institutions which poses a great disadvantage and negative impact on the well-being and development of children.</t>
  </si>
  <si>
    <t>To advocate for alternative family care programs in the city.  To provide pre-adotion counseling services to birth parents and to prospective adoptive parents.  To recruit potential adoptive families who may provide home to a child.</t>
  </si>
  <si>
    <t>Adoption and Foster Care Program</t>
  </si>
  <si>
    <t>*Adoption and Foster Care Forum               *Counseling to biological and prospective Adoptive Parents                                  *Training on Telling Process</t>
  </si>
  <si>
    <t>* Two Forums conducted in 2018    * 20 Target PAPs counselled in a year                                                  *1 training conducted in 2018</t>
  </si>
  <si>
    <t xml:space="preserve">Training - 55,000.00      Publication - 7,000.00    Fuel - 4,000.00            Traveling - 26,000.00    Registration -5,000.00     Contingency -3,000.00      </t>
  </si>
  <si>
    <t>Removed, not addressing any gender related issue/s</t>
  </si>
  <si>
    <t>High incidence of abuse among women and children. 2015 - 566, 2016 Abused women - 138, abused children - 180         Jan-Jun 2017 - abused women - 82, abused children - 60</t>
  </si>
  <si>
    <t>To create  or establish mechanisms at the city level which can provide services to clients with special concerns such as women and children victims of violence and abuses, marital conflict, etc.</t>
  </si>
  <si>
    <t>* 80% special case clients (300 Women and children) undergone counseling/ conferences from Jan-Dec. 2018                                            * 9 modules on ERPAT conducted to 20 fathers (male) from Jan-Dec. 2018                                                          * 8 modules on PES conducted to Day Care Parents (300 females, 100 males) from Jan-Dec. 2018                                                          *100% special case clients assisted  (300 women and children) from Jan-Dec. 2018</t>
  </si>
  <si>
    <t>Training-36,750.00          Supplies - 21,600.00 Honorarium - 7,500.00 Awards/rewards - 28,000.00                   Contingency - 6,150.00</t>
  </si>
  <si>
    <t xml:space="preserve">Isufficient alternative livelihood for women. Lack of economic support for women to achieve family goals and basic needs. </t>
  </si>
  <si>
    <t>To provide women's groups with alternative livelihood so they could compliment in providing for their family's physiological needs. To provide alternative source of income for food and economic sufficiency and sustainability of the family.</t>
  </si>
  <si>
    <t>Aid to Rural-based Organizations</t>
  </si>
  <si>
    <t>* Livelihood, Skills Training                         *Enterprise Development</t>
  </si>
  <si>
    <t>10 (25 average members per association) associations trained for fish processing, banana chips making, coffee dehulling, etc. from January - December 2018.</t>
  </si>
  <si>
    <t>Traveling - 30,000.00    Training - 30,000.00     Subsidy - 150,000.00     Other supplies - 85,960.00                    Honorarium - 3,000.00                     Rental - 3,000.00         Awards/rewards - 145,000.00                   Contingency - 53,040.00</t>
  </si>
  <si>
    <t>Market Linkaging and Agri-business Support Program</t>
  </si>
  <si>
    <t>Farm Product Marketing</t>
  </si>
  <si>
    <t xml:space="preserve">5 associations (250 target omen benefiiaries) supported with technicl and farm inputs from January - June 2017. </t>
  </si>
  <si>
    <t>Wages/labor - 77,616.00                    Fuel - 148,100.00         Supplies - 142,500.00   Training- 50,000.00      Traveling - 50,000.00    Office Supplies - 27,830.00                   Other supplies - 27,830.00            Contingency -3,954.00</t>
  </si>
  <si>
    <t>Banana Production Program</t>
  </si>
  <si>
    <t>Providing banana plantlets</t>
  </si>
  <si>
    <t xml:space="preserve">* 2,000 has. Banana plantation in 2018 that involved 250 women beneficiaries </t>
  </si>
  <si>
    <t>Agricultural supplies - 446,000.00                 Labor - 155,232.00      Fuel, Oil and Lubricants - 29,990.00       Training Expenses - 18,778.00</t>
  </si>
  <si>
    <t>Vegetable Production Program</t>
  </si>
  <si>
    <t>Distribution of vegetable seeds and seedlings</t>
  </si>
  <si>
    <t xml:space="preserve">* 10,000 hectares distributed with vegetable seeds and seedlings with 250 women beneficiaries in 2018 </t>
  </si>
  <si>
    <t>Consultancy - 240,000.00                  Labor/wages - 155,232.00                  Agricultural supplies - 535,000.00                  Fuel/Lubricants - 25,208.00                    Other supplies - 24,510.00                    Training - 10,000.00     Traveling - 10,000.00</t>
  </si>
  <si>
    <t>Operation of inland aquaculture facility</t>
  </si>
  <si>
    <t>* Production of fish in grow out ponds              * Sold fish harvested from grow out ponds</t>
  </si>
  <si>
    <t>* 800 kilos fish produced and  1 activity facilitated every quarter to fish growers involving 50% women from total beneficiaries from January - December 2018</t>
  </si>
  <si>
    <t>Training - 15,000.00     Wages/labor - 521,136.00                  Other supplies - 94,630.00                     Traveling - 5,000.00     Printing &amp; Publication - 5,000.00                   Repair/maintenance - 60,000.00                    Supplies - 411,685.00    Transportation - 20,000.00                    Fuel - 53,570.00           Contingency - 13,979.00</t>
  </si>
  <si>
    <t>Plantation Crop Production</t>
  </si>
  <si>
    <t>Establishment of fuel wood plantation</t>
  </si>
  <si>
    <t>* 200 women beneficiaries conducted tree planting of fuel wood assisted in 2018                                  * 200 has. of fuel wood planted</t>
  </si>
  <si>
    <t>Awards/rewards- 2,000,000.00</t>
  </si>
  <si>
    <t>Lack of women empowerment as an additional force for family need resourcing.</t>
  </si>
  <si>
    <t>To be able to empower women to alternative fuel wood production as a strategy to maintain the integrity of forestal areas while encouraging forestry-based economic activities.</t>
  </si>
  <si>
    <t>* 200 women beneficiaries conducted tree planting                                  * 200 has. of fuel wood planted</t>
  </si>
  <si>
    <t>integrated to item 5 as part of additional livelihood project for women</t>
  </si>
  <si>
    <t>Infrastructures in the hinterland barangays have poor conditions which greatly affect the well-being of women and children. Issues on the lack of access to welfare services needed mostly by children and women like water system facilities, road infrastructures, bridges, school buildings, health centers, installation of street lights, construction, improvement of multi purpose centers and other public infrastructures are needed especially in the hinterland barangays.</t>
  </si>
  <si>
    <t>To provide better access to infrastructure, social, economic and health services especially the marginalized sector in the hinterland barangays.</t>
  </si>
  <si>
    <t>Construction of Flat Slab Bridge Along Banaybanay-Cangcawit Road, Tayawan-Kalumboyan Rd, Pk. Sambag San Roque</t>
  </si>
  <si>
    <t>3 Flat Slab Bridge constructed in 4th qtr. of 2018</t>
  </si>
  <si>
    <t>Subsidy to barangays- 3,950,000</t>
  </si>
  <si>
    <t>Improvement of Multi-Purpose Hall of Brgy. Banga, Suba &amp; Tinago</t>
  </si>
  <si>
    <t>3 Multi-purpose hall improved by end of 2018</t>
  </si>
  <si>
    <t>Subsidy to barangays - 3,335,714.29</t>
  </si>
  <si>
    <t>Road Surfacing from Barangay Proper to Sitio Gaw-gaw to Sitio Aya, Brgy. Bugay &amp; Barangay Proper to Sitio Mambuy-og to Sitio Canlantang, Brgy. Bugay</t>
  </si>
  <si>
    <t>2 Road surfacing done by 4th qtr of 2018</t>
  </si>
  <si>
    <t>Subsidy to barangays - 1,678,572.86</t>
  </si>
  <si>
    <t>Construction of Children and Women's Crisis Center, Brgy. Suba</t>
  </si>
  <si>
    <t>1 Children and women center constructed by end of 2018</t>
  </si>
  <si>
    <t>Subsidy to barangay - 600,000.00</t>
  </si>
  <si>
    <t>Repair and Maintenance of City Streets</t>
  </si>
  <si>
    <t>City streets maintained and repaired in 2018</t>
  </si>
  <si>
    <t>Materials - 288,000.00     Labor - 60,000.00     Contingency 12,000.00</t>
  </si>
  <si>
    <t>Repair and Maintenance of FMR Tabuan - Banaybanay - Bugay - San Jose - Manduao/ Nangka-Narra/ Villareal-Cansumalig-San Isidro/  Banga-Tayawan/ Dawis-Lapay/Kalumboyan-Manduao</t>
  </si>
  <si>
    <t>6 MFRs reparied and maintained by end of 2018</t>
  </si>
  <si>
    <t>Subsidy to barangays - 6,000,000.00</t>
  </si>
  <si>
    <t>Repair and Maintenance of City Water Supply Systems</t>
  </si>
  <si>
    <t>City water supply system maintained and repaired in 2018</t>
  </si>
  <si>
    <t>Materials - 296,000.00     Labor - 60,000.00     Contingency 14,000.00</t>
  </si>
  <si>
    <t>Lack of employment opportunities especially for women either in government of private agencies.</t>
  </si>
  <si>
    <t>To facilitate various opportunities to help uplift women's capability in terms of generating income for their families.</t>
  </si>
  <si>
    <t>Subsidy to Livelihood Program for Women's Associations/ organizations</t>
  </si>
  <si>
    <t>*Trainings, seminars, capability building           * Provide livelihood assistance to women's organizations</t>
  </si>
  <si>
    <t>* 2 capability building, trainings and seminars conducted in 2018             * 6 women's associations provided with cash assistance from Jan-Dec 0218</t>
  </si>
  <si>
    <t>Cash assistance - 300,000.00                      Training expenses - 71,000.00                            Traveling - 10,000.00      Fuel and Lubricants - 9,000.00                          Contingency -10,000.00</t>
  </si>
  <si>
    <t>To assist organized groups and its member for easy access of financial grants</t>
  </si>
  <si>
    <t>DOLE Programs and Services</t>
  </si>
  <si>
    <t>* Livelihood Program through SEA-K</t>
  </si>
  <si>
    <t>*100% of SEA-K beneficiaries provided with assistance                  *100% monitoring of SEA-K beneficiaries conducted from Jan-Dec. 2018</t>
  </si>
  <si>
    <t>SEA-K Assistance - 200,000.00</t>
  </si>
  <si>
    <t>To provide employment opportunities locally or abroad.To educate and provide career guidance orientation.</t>
  </si>
  <si>
    <t>* Trainings, seminars, coference and other related activities conducted                       * Career guidance orientation</t>
  </si>
  <si>
    <t>* 2 Trainings, seminars, coference and other related activities conducted from Jan-Dec 2018                                         * Special recruitment activity  from Jan-Dec 2018                                   * Job career and trade fair in 2nd - 4th quarters of 2018                       * Career guidance orientation conducted in the 2nd quarter of 2018</t>
  </si>
  <si>
    <t xml:space="preserve">Training - 69,000.00       Fuel - 10,000.00             Traveling - 14,000.00         </t>
  </si>
  <si>
    <t>To strengthen cooperative movement and improve the quality of life of each member</t>
  </si>
  <si>
    <t>Cooperative Development Programs and Services</t>
  </si>
  <si>
    <t>* Trainings, seminars, capability building, conference and other related activities                  *Coop monitoring                    *Citywide Coop Summit</t>
  </si>
  <si>
    <t>*2 trainings, seminars, conference and other related activities conducted conducted to different women's organization from Jan-Dec. 2018                                     *100% coop monitoring assisted in 2018                                                  * 1 Citywide Coop Summit conducted in Mar. 2018</t>
  </si>
  <si>
    <t>Training - 76,000.00       Traveling - 23,000.00      Fuel - 18,000.00             Contingency - 13,000.00</t>
  </si>
  <si>
    <t>Lack of skills appropriate for possible business venture and/or employment for women</t>
  </si>
  <si>
    <t>To facilitte commuity-based skills trainings and other related trainings for the advancement of women skills</t>
  </si>
  <si>
    <t>TESDA Skills Training Program and Services</t>
  </si>
  <si>
    <t>* Skills training either community-based or TESSDA scholarship trainings (STEP or TWSP)</t>
  </si>
  <si>
    <t xml:space="preserve">* Community-based skills training to 100 women beneficiaris conducted twice a year in 2018                    * 100% of TWSP and STEP trainings facilitated to 100 target women beneficiaries from Jan - Dec. 2018                                            </t>
  </si>
  <si>
    <t>Honorarium - 84,000.00                        Training - 38,000.00        Traveling - 7,000.00       Fuel - 12,000.00</t>
  </si>
  <si>
    <t>Most couples (average  of 50 couples per barangay) are not well educated on the elements of responsible parenthood and family planning</t>
  </si>
  <si>
    <t xml:space="preserve">* Provide Family Planning commodities      * Conduct ligation/vasectomy activity through private health partner                   *  Conduct Pre-Marriage Coounseling (PMC) sessions                             </t>
  </si>
  <si>
    <t>* 80% Family planning commodities dispensed to12,210 female beneficiaries in Jan-Dec. 2018          * 30-40 MAWRA in 2018                                       * 40 PMC sessions conducted with actual participatnts in Jan-Dec 2018</t>
  </si>
  <si>
    <t xml:space="preserve">Commodities/Supplies-470,455..00                     Ligation Meals/Snacks - 16,150.00                        Accommodation - 2,800.00                          Office Supplies - 47,265.00                  Token - 3,000.00                             Contingency - 9,956.00                                                                                           </t>
  </si>
  <si>
    <t>Integrated in item 4 as part of the intervention for couples and families</t>
  </si>
  <si>
    <t xml:space="preserve">There are still 6,375 Households out of 25,137 without sanitary toilets which results to open defacation. </t>
  </si>
  <si>
    <t xml:space="preserve">Environmental Sanitation Program (Phase by phase implementation) </t>
  </si>
  <si>
    <t xml:space="preserve">* Construction of sanitary toilets                *Food handlers class        * Water sources monitoring and disinfection                                     </t>
  </si>
  <si>
    <t>* 1,800 sanitary toilets provided to indigent family beneficiaries in 2018                                                                                            * 4 Food Handlers Class conducted in 2018                                                                                        * 100% water sources monitored and disinfected</t>
  </si>
  <si>
    <t>Construction Materials- 1,204,950.00    Chemiccals/Supplies- 35,560.00                     Meals/snacks- 51,200.00                       Venue - 8,250.00            Office Supplies- 159,405.00                 Contingency- 72,011.00</t>
  </si>
  <si>
    <t>Wages- 168,624.00</t>
  </si>
  <si>
    <t>Meals and snacks - 51,200.00</t>
  </si>
  <si>
    <t>Venue- 8,250.00</t>
  </si>
  <si>
    <t>*80% of STI cases managed (130clients-male and female) in 2018                                                                                         *5 activities/advocacies conducted in 2018 on human sexuality                                        1. smearing and gram staining                          2. seminar/training                                         3. condom distribution                                      4. Videoke bar inspection for pinkcard                                                          5. Pink card issuance/compliance</t>
  </si>
  <si>
    <t>Honorarium/Labor - 96,624.00                Medical Supplies - 48,500.00                       Office Supplies - 6,000.00                 Other Materials - 18,000.00                         Contingency - 876.00</t>
  </si>
  <si>
    <t>Women and children from poor households are the most vulnerable to health problems and malnutrition due to low income. Malnutrition rate for 2015 - 6.3%, 2016 - 6.07%</t>
  </si>
  <si>
    <t>* Conduct mothers class    * Feeding of malnourished children</t>
  </si>
  <si>
    <t>*10 sessions conducted in 10 barangays from Jan-Dec 2018           * 300 women and chiildren participated in the program in 2018                                                           * 10 barangays completed the program from April - June 2018</t>
  </si>
  <si>
    <t>Food - 122,800.00                    Cooking commodities - 21,000.00                      Supplies commodities - 24,865.00                       Contingency - 9,835.00</t>
  </si>
  <si>
    <t>Kitchen Weighing  Salter - 1,500.00</t>
  </si>
  <si>
    <t>Limited Dental Services to hinterland barangays.</t>
  </si>
  <si>
    <t>Dental services that can improve oral health to AP, Pre-schoolers, schoolers and other adults.</t>
  </si>
  <si>
    <t>Healthy Barangay Sustainability and Outreach Program</t>
  </si>
  <si>
    <t>Conducts toothbrushing drill and flouride application to pre-schoolers, schoolers and curative treatment to other adults</t>
  </si>
  <si>
    <t xml:space="preserve">10 Barangays conducted toothbrushing drill, flouride application and curative treatment </t>
  </si>
  <si>
    <t>Supplies and materials - 163,500.00                      Dental Supplies - 80,000.00                       Contingency - 6,500.00</t>
  </si>
  <si>
    <t>Allocate enough supplies to 30 BHS. Provide quality services to Health Facility Delivery.</t>
  </si>
  <si>
    <t>To provide enough supplies to Barangay Health Stations needed for the implemetation and sustainability of lying in clinics. To strengthen faclity-based services to serve pregnant women, lactating and post partum. To reduce maternal mortality rate by providing quality health service.</t>
  </si>
  <si>
    <t>* Provision of enough supplies for BHS             * Provision of salaries to health service providers                                   * Conduct Health Facility Deliveries                       * Attends trainings and updates on maternal care and deliveries</t>
  </si>
  <si>
    <t>*90% of pregnant mothers (2,219) deliver in BHS in 2018                      * 38 BHS provided with health supplies</t>
  </si>
  <si>
    <t xml:space="preserve">Medicines and medical supplies - 461,580.00                         Office Supplies - 38,340.00                        Contingency - 80.00    </t>
  </si>
  <si>
    <t>PS appropriation for midwives- 14,702,229       Subsidy to sta. Bayawabas for BHW honorarium - 4,509,120.00</t>
  </si>
  <si>
    <t xml:space="preserve">Infants born with metabolic disorders/ Lack of supplies to newborn screening test.  </t>
  </si>
  <si>
    <t>To increase case detection rate of infants born with any metabolic disorder. To provide supplies specifically NBS kit.</t>
  </si>
  <si>
    <t>Newborn Screening Program</t>
  </si>
  <si>
    <t>* IEC                                  * Conduct NBS testing</t>
  </si>
  <si>
    <t>* New born screening test done to actual beneficiaries in 2018</t>
  </si>
  <si>
    <t>NBS Kit - 50,000.00</t>
  </si>
  <si>
    <r>
      <rPr>
        <sz val="10"/>
        <color theme="1"/>
        <rFont val="Gill Sans MT"/>
        <charset val="134"/>
      </rPr>
      <t>The First 1000 Days is recognized as " the golden window of opportunity" for nutrition and related interventions to have a positive impact on the child's physical and mental development. Good nutrition of both the</t>
    </r>
    <r>
      <rPr>
        <b/>
        <sz val="10"/>
        <color indexed="8"/>
        <rFont val="Gill Sans MT"/>
        <charset val="134"/>
      </rPr>
      <t xml:space="preserve"> mother </t>
    </r>
    <r>
      <rPr>
        <sz val="10"/>
        <color indexed="8"/>
        <rFont val="Gill Sans MT"/>
        <charset val="134"/>
      </rPr>
      <t>and the</t>
    </r>
    <r>
      <rPr>
        <b/>
        <sz val="10"/>
        <color indexed="8"/>
        <rFont val="Gill Sans MT"/>
        <charset val="134"/>
      </rPr>
      <t xml:space="preserve"> child </t>
    </r>
    <r>
      <rPr>
        <sz val="10"/>
        <color indexed="8"/>
        <rFont val="Gill Sans MT"/>
        <charset val="134"/>
      </rPr>
      <t>is an important driver for a child to achieve maximum growth and development potential that has lasting, profound effect in the life course.  Studies have shown a link between undernutrition especially stunting,in the early years of life and overnutrition in the child's later years and consequent development of non-communicable diseases.</t>
    </r>
  </si>
  <si>
    <t>Promote and support  good maternal nutrition before and during pregnancy, and lactation</t>
  </si>
  <si>
    <t>Nutrition Program</t>
  </si>
  <si>
    <t>*Facilitate Nutrition Education among mothers with underweight children, pregnant and lactating women in 28 brgys.                                 *Provide Complementary Feeding among 6-23 months old children                             *Provide Supplementary Feeding to underweight children                                  *Vitamin Supplementation to pregnant &amp; Lactating mothers &amp; underweight PS children                    *Conduct regular growth monitoring through Operation Timbang and Height Taking</t>
  </si>
  <si>
    <t>* Nutrition Education among mothers with underweight children,pregnant and lactating women facilitated in 28 brgys.                                                               *Complementary Feeding among     6-23 months old children provided                                   *Supplementary Feeding to underweight children provided.             * Vitamin Supplementation to pregnant &amp; lactating mothers &amp;underweight PS children provided                                                         * Regular growth monitoring through Operation Timbang and Height Taking conducted.</t>
  </si>
  <si>
    <r>
      <rPr>
        <sz val="10"/>
        <color theme="1"/>
        <rFont val="Gill Sans MT"/>
        <charset val="134"/>
      </rPr>
      <t xml:space="preserve">Wages- 77,616.00                                 Office Supplies-10,00.00                         Fuel - 30,000.00                              Vitamins-100,000.00                            ECCD Card-10,000.00                        Fresh Milk- 200,000.00                              </t>
    </r>
    <r>
      <rPr>
        <sz val="10"/>
        <color indexed="8"/>
        <rFont val="Gill Sans MT"/>
        <charset val="134"/>
      </rPr>
      <t>Food Commodities (Big Mo) 170,000.00     Meals &amp; Snacks -50,000.00                    Accomodation 5,000.00                           Table Rentals -1,500.00                        Honorarium- 10,000.00                      Awards/Rewards-75,000.00               Travel Expense -9,000.00                    Training Expense- 20,000.00               Contingency-19,460.00</t>
    </r>
  </si>
  <si>
    <t xml:space="preserve">For the past year, non communicable disease (NCDs) like hypertension and diabetes have been on the rise. Hypertension and diabetes remain to be the 3rd leasing cause of illness. </t>
  </si>
  <si>
    <t>To advocate healthy lifestyle in the workplace. To facilitate eatablishmentof diabetic and hypertensive clubs.</t>
  </si>
  <si>
    <t>Healthy Lifestyle and Healthy Lifestyle Program</t>
  </si>
  <si>
    <t xml:space="preserve">Health risk assessment using PHILPEN Protocol for individuals 25 years and above.  </t>
  </si>
  <si>
    <t xml:space="preserve">* 6 Health Club established in 2018   * IEC conducted from Jan-Dec 2018                                                   * Laboratory screening facilitated from Jan-Dec 2018                 </t>
  </si>
  <si>
    <t>Medical supplies - 70,000.00                        Booklet - 30,000.00</t>
  </si>
  <si>
    <t>Transferred to client focused</t>
  </si>
  <si>
    <t>16,285.787.15</t>
  </si>
  <si>
    <t>* 6 GAD activities facilitated to GFPS members, women's groups (300 women) and barangays from Jan - Dec. 2018</t>
  </si>
  <si>
    <t>Other supplies Expense - 156,200.00                                Honorarium -13,000.00                               Training Expense - 113,000.00                  Awards/rewards- 45,000.00                 Traveling - 60,000.00      Fuel - 45,000.00    Contingency - 2,000.00</t>
  </si>
  <si>
    <t>PRYDE HENRY A . TEVES</t>
  </si>
  <si>
    <t>CSWDO/GADFPS Secretariat</t>
  </si>
  <si>
    <t>Lack of skills appropriate for possible business venture and/or employment fow women</t>
  </si>
  <si>
    <t>F.Y. 2020</t>
  </si>
  <si>
    <t>BUDGET 2019</t>
  </si>
  <si>
    <t xml:space="preserve">Children (boys - 5,400 and girls - 5,067 PSA2015) 1-4 years old must have access to day care service/pre-school education. </t>
  </si>
  <si>
    <t>To provide quality day care service to 1-4 years old children.</t>
  </si>
  <si>
    <t xml:space="preserve">Operation and improvement of ECCD/Day Care Centers </t>
  </si>
  <si>
    <t>* Improvement of Day Care Centers                        * Provision of honorarium for Day Care/ECCD Workers              * Capability Development to Day Care/ECCD Workers</t>
  </si>
  <si>
    <t>* Increased in enrollment and participation rate                                   * Increased in accredited Day Care Centers and ECCD Worker by 15% in 2020</t>
  </si>
  <si>
    <t>Establishment of OB Pagsasarili Day Care Centers</t>
  </si>
  <si>
    <t>*Construction of OB Pagsasarili Centers            * Provision of honorarium forOB Pagsasarili Workers          * Procurement of supplies and materials      * Training of new teachers</t>
  </si>
  <si>
    <t xml:space="preserve">* Increased in enrollment and participation rate                                   * Accreditation of OB Pagsasarili Centers </t>
  </si>
  <si>
    <t>Paglaum Center is a temporary shelter for abused women and children. There are 50 average clients housed in the Center for the past five years. These clients needs appropriate interventions, provision of physiological needs and activties while in the center. Assistance in court proceedings is also neccessary.</t>
  </si>
  <si>
    <t>Paglaum Center Operation (Crisis Intervention Center for Women and Children)</t>
  </si>
  <si>
    <t>* Improvement of Paglaum Center                                  * Procurement of supplies, materials and facilities                                  * Provision of foods and supplies for inhouse clients                                    * Implementation of psychosocial development for children                                 * Assistance in court hearings                                  * reintegration to family and community</t>
  </si>
  <si>
    <t>* Paglaum Center improved                            *  100% cases of inhouse clients assisted (50 women and children) from Jan-Dec. 2020                                                                         * 12 activities facilitated regularly to in-house clients (50 women and children) from Jan-Dec. 2020</t>
  </si>
  <si>
    <t>High incidence of abuse among women and children. 2015 - 566, 2016 - 318, 2017 - 421. Cases include physical, psychological, economic and sexaul abuse.</t>
  </si>
  <si>
    <t>* Counseling Sessions  and conferences                                      * ERPAT                                  * Parent Effectiveness Service                                   * Psychosocial interventions to special case clients</t>
  </si>
  <si>
    <t xml:space="preserve">* 80% special case clients (300 Women and children) undergone counseling/ conferences and appropriate interventions and activities from Jan-Dec. 2020                                                                                                     * 8 modules on PES conducted to Day Care Parents (300 females, 100 males) from Jan-Dec. 20120                                                         </t>
  </si>
  <si>
    <t xml:space="preserve">Elderly persons and persons with disabilities are among the marginalized sectors. Yet not all estalishments, government facilities and services are SC and PWD friendly </t>
  </si>
  <si>
    <t xml:space="preserve">To iimprove access to government and private facilities and services </t>
  </si>
  <si>
    <t>Elderly Persons &amp; Persons with Disability Program</t>
  </si>
  <si>
    <t>* IEC                                                 * Implementation and monitoring of accessibility law                 * Capability development activities to SC and PWDs                                  * Strenthening SC and PWD's Association</t>
  </si>
  <si>
    <t xml:space="preserve">* # of IEC conducted                             * # of capability building activities conducted and 90% of PWDs and SC attended                                      </t>
  </si>
  <si>
    <t>Increasing incidence of Children in Conflict with the Law and Children at Risk involving boys and girls. Presently our Kandungan Center (CICL Center) only caters boys below 18 years old.</t>
  </si>
  <si>
    <t xml:space="preserve">To temporary shelter and provide appropraite psychosocial interventions to CICL and CAR </t>
  </si>
  <si>
    <t>Construction of CICL Center(with female quarters)</t>
  </si>
  <si>
    <t>* Construction of new aKandungan (CICL) Center                                    * Procurement of supplies, materials and facilities                                  * Provision of foods and supplies for inhouse clients                                      * Implementation of psychosocial development for children                                  * Assistance in court hearings                                * reintegration to family and community</t>
  </si>
  <si>
    <t>* 1 CICL constructed in 2020                   * 100% cases of inhouse clients assisted (50 CICL and CAR) from Jan-Dec. 2020                                                                         * 12 activities facilitated regularly to in-house clients  from Jan-Dec. 2020</t>
  </si>
  <si>
    <t>Safe Motherhood, Family Planning &amp; POPCOM Program</t>
  </si>
  <si>
    <t xml:space="preserve">* Provide Family Planning commodities                     * Conduct ligation/vasectomy activity through private health  partner                              *  Conduct Pre-Marriage Coounseling (PMC) sessions to average of 10 couples per week.                            </t>
  </si>
  <si>
    <t>* 80% Family planning commodities dispensed to12,210 female beneficiaries in Jan-Dec. 2020                                                              * 30-40 MAWRA in 2020                                      * 40 PMC sessions conducted with actual participatnts in Jan-Dec 2020</t>
  </si>
  <si>
    <t xml:space="preserve">Incidence of maternal deaths:
2015 - 1
2016 - 1
2017 - 1
</t>
  </si>
  <si>
    <t>To improve delivery of maternal health care services and to attain ero maternal death</t>
  </si>
  <si>
    <t xml:space="preserve">Improvement/Construction of Philhealth-accredited Lying-In 
Clinics/Birthing Homes
</t>
  </si>
  <si>
    <t>* Improvement of lying-in clinics                                 * Accreditation of lying-in clinics</t>
  </si>
  <si>
    <t>* 3 lying-in clinics imrpoved              * number of maternal delivery in 2020</t>
  </si>
  <si>
    <t>High incidence of malnutrition among children below five year old.  2017 Data on Malnourished Children - 571 (M-314, F-257)</t>
  </si>
  <si>
    <t>TO promote and support good nutrition especailly among women and children</t>
  </si>
  <si>
    <t>Integrated Nutrition Program</t>
  </si>
  <si>
    <t>* Conduct Nutritition Education                             * Supplementary Feeding and provision of supplementations            * Regular monitoring</t>
  </si>
  <si>
    <t>* Nutrition Education  facilitated in 28 brgys.                                                                                                  *Supplementary Feeding to underweight children provided.             * Vitamin Supplementation provided                                                         * Regular growth monitoring through Operation Timbang and Height Taking conducted.</t>
  </si>
  <si>
    <t>Infectious Disease Control Program</t>
  </si>
  <si>
    <t xml:space="preserve">* Management of identified STI cases                               * Conduct counseling sessions                                 * Conduct regular hygiene exam for GROs </t>
  </si>
  <si>
    <t xml:space="preserve">*80% of STI cases managed (130 projected clients- 40% male and 60% female) in 2020                                                                                      *5 activities/advocacies conducted in 2020 on human sexuality                                        </t>
  </si>
  <si>
    <t xml:space="preserve">For the past year, non communicable disease (NCDs) like hypertension and diabetes have been on the rise. Hypertension and diabetes remain to be the 3rd leasing cause of illness that affects both men and women, that eventually affect their family and social functioning. </t>
  </si>
  <si>
    <t>Promotion of Healthy Lifestyle</t>
  </si>
  <si>
    <t xml:space="preserve">* IEC conducted from Jan-Dec 2020                                                  * Laboratory screening facilitated from Jan-Dec 2020                </t>
  </si>
  <si>
    <t>Disaster preparedness mechanism must be gender-responsive that provides welfare for women and children especially during calamities and disasters including facilities and services</t>
  </si>
  <si>
    <t>IEC and advocacy campaigns on Community and Family Disaster Preparedness</t>
  </si>
  <si>
    <t>* # of IEC campaign activities conducted                                                 # of beneficiaries</t>
  </si>
  <si>
    <t>DRRM</t>
  </si>
  <si>
    <t>Establish Tsunami Early Warning System</t>
  </si>
  <si>
    <t xml:space="preserve">Establishment of arly warning system </t>
  </si>
  <si>
    <t>1 Early warning system established in 2020</t>
  </si>
  <si>
    <t xml:space="preserve">Establishment of Multi-purpose/ Evacuation Centers </t>
  </si>
  <si>
    <t>Improvement of Evacuation Center and Multi-Purpose Buildings</t>
  </si>
  <si>
    <t>Establishment of Home-based Evacuation Centers</t>
  </si>
  <si>
    <t>Home-based Evacuation Center Program</t>
  </si>
  <si>
    <t>* Profiling of Home-based evacuation center</t>
  </si>
  <si>
    <t>Establishment of relocation sites</t>
  </si>
  <si>
    <t>1 relocation site established</t>
  </si>
  <si>
    <t>Construction/ improvement of 17 multi-purpose and evacuation centers</t>
  </si>
  <si>
    <t>* 17 Multi-purpose and evacuation center constructed/improved by the end of 2020</t>
  </si>
  <si>
    <t xml:space="preserve">Sports and amusement programs should benefit both men and women athletes particularly the youth and the grassroots. </t>
  </si>
  <si>
    <t>Sports Development Program</t>
  </si>
  <si>
    <t xml:space="preserve">* Holding of various sports activities                  * Capacity building of coaches and trainers         * Representation during invotational tournaments     </t>
  </si>
  <si>
    <t xml:space="preserve"># of sports activities and tournaments conducted/ participated                                              # of trainings attended  </t>
  </si>
  <si>
    <t>ADMIN</t>
  </si>
  <si>
    <t xml:space="preserve">Insufficient alternative livelihood for women. Lack of economic support for women to achieve family goals and basic needs. </t>
  </si>
  <si>
    <t xml:space="preserve">* 30 has. Expansion of Banana plantation in 2020 that involved 250 women beneficiaries </t>
  </si>
  <si>
    <t>Rubber Production Program</t>
  </si>
  <si>
    <t>Harvesting and monitoring of rubber production</t>
  </si>
  <si>
    <t>*30% increase of rubber prouction in 2020                                                    * At least 100 women beneficiaries involved in the program in 2020</t>
  </si>
  <si>
    <t>Enhanced Rice Production Program</t>
  </si>
  <si>
    <t>Providing rice subsidy to farmers</t>
  </si>
  <si>
    <t xml:space="preserve">* 50% women beneficiaries availed of the program in 2020                                </t>
  </si>
  <si>
    <t>Enhanced Corn Production Program</t>
  </si>
  <si>
    <t>Providing corn subsidy to farmers</t>
  </si>
  <si>
    <t xml:space="preserve">* 100 has with seed subsidy and fertilizers provided in 2020                                * 50% women beneficiaries availed of the program in 2020                                 </t>
  </si>
  <si>
    <t xml:space="preserve">Organic Agriculture Program </t>
  </si>
  <si>
    <t xml:space="preserve">* Capability development on Fiber/Cotton industry      * Provisioin of supplies </t>
  </si>
  <si>
    <t>* 12 new BOGS-certified farms established in 2020                              * 1 demo farm established in 2020   *  50% of women's participation to trainings and seminars</t>
  </si>
  <si>
    <t>Cotton Production Project</t>
  </si>
  <si>
    <t>* Attaining area commitments                       * Attaining acceptable cropstand and pest management</t>
  </si>
  <si>
    <t>*90 has. Committed w/ @ least 50% women beneficiaries in 2020                                                    *70 farmer beneficiaries  (at leaset 50% are women) in 2020</t>
  </si>
  <si>
    <t>Operation of Inland Aquaculture Facility</t>
  </si>
  <si>
    <t>* Produced fish fry/fingerlings                    * Produced fish in grow-out ponds                             * Trainings and seminars</t>
  </si>
  <si>
    <t>* Increase fingerlings productioin by 30% in 2020                                           * 50% women beneficiaries                 * 100% trainings and seminars conducted in 2020</t>
  </si>
  <si>
    <t>Farmers' Information &amp; Technology Services (FITS) Promotion</t>
  </si>
  <si>
    <t xml:space="preserve">* trainings and seminars          * products demo  activities                               * IECs </t>
  </si>
  <si>
    <t>* trainings conducted in 2020           * 6 agri-products demo activities conducted</t>
  </si>
  <si>
    <t>Plantation Crops Production Program</t>
  </si>
  <si>
    <t>* Crop production              * Traveling and training</t>
  </si>
  <si>
    <t>* 1,800 hec new areas planted         * 200 hectares planted with diversified crops in 2020                            * 3 training attended/conducted in 2020</t>
  </si>
  <si>
    <t>*Trainings, seminars, capability building              * Provide livelihood assistance to women's organizations</t>
  </si>
  <si>
    <t>* 2 capability building, trainings and seminars conducted in 2019                  * 6 women's associations provided with cash assistance from Jan-Dec 2019</t>
  </si>
  <si>
    <t>*10 (25 average members per association) associations trained for fish processing, banana chips making, coffee dehulling, etc. from January - December 2020.                                                         *80% (1,580 female member) associations provided with Livelihood project.</t>
  </si>
  <si>
    <t>*100% of SEA-K beneficiaries provided with assistance                  *100% monitoring of SEA-K beneficiaries conducted from Jan-Dec. 2020</t>
  </si>
  <si>
    <t xml:space="preserve">* Community-based skills training to 100 women beneficiaris conducted twice a year in 2020                         * 100% of TWSP and STEP trainings facilitated to 100 target women beneficiaries from Jan - Dec. 2020                                            </t>
  </si>
  <si>
    <t>Improvement of Barangay Park and Playground, Brgy. Kalumboyan</t>
  </si>
  <si>
    <t>* Facilitate necessary documents/requirements of the projects                             * Strengthen collaboration and partnership with the barangay                             * Actual implementation (construction or improvement) of various infrastructure projects                           * Project monitoring</t>
  </si>
  <si>
    <t>* 100% of project improved by end of 2020</t>
  </si>
  <si>
    <t>Construction of Stage at Purok Falcata, Brgy. San Roque</t>
  </si>
  <si>
    <t>*1 stage constructed by end of 2020</t>
  </si>
  <si>
    <t xml:space="preserve">Concreting of 8 FMRs </t>
  </si>
  <si>
    <t>* Infrastructure development</t>
  </si>
  <si>
    <t>* 8 MFRs constructed/concreted by end of 2020</t>
  </si>
  <si>
    <t>* 6 GAD activities facilitated to GFPS members, women's groups (300 women) and barangays from Jan - Dec. 2020</t>
  </si>
  <si>
    <t>Admin/ HR</t>
  </si>
  <si>
    <t>Implementers and key personnel lacks capacity building on GAD, Gender sensivity and HRD.</t>
  </si>
  <si>
    <t>To capacitate personel and implementers on GAD and HRD trainings so they could effectively and efficiency provide gender-responsive services to clients and beneficiaries.</t>
  </si>
  <si>
    <t>LGU- Sponsored HRD Training / Seminar                     Capability Development Program</t>
  </si>
  <si>
    <t>* Conduct trainings and capability building</t>
  </si>
  <si>
    <t>* 60% of LGU offices conducted with HRD Trainings and Seminars in 2020</t>
  </si>
  <si>
    <t>Date of revision:</t>
  </si>
  <si>
    <t>* Improvement of Paglaum Center                                  * Procurement of supplies, materials and facilities                                  * Provision of foods and supplies for inhouse clients                                    * Implementation of psychosocial development for children                                 * Assistance in court hearings                                * reintegration to family and community</t>
  </si>
  <si>
    <t>* Paglaum Center improved                            *  100% cases of inhouse clients assisted (50 women and children) from Jan-Dec. 2020                                                                         * 12 activities facilitated regularly to in-house clients and family (50 women and children) from Jan-Dec. 2020</t>
  </si>
  <si>
    <t>Family Welfare Program</t>
  </si>
  <si>
    <t>* Counseling Sessions  and conferences                                      * ERPAT                                    * Parent Effectiveness Service                                   * Psychosocial interventions to special case clients</t>
  </si>
  <si>
    <t xml:space="preserve">To improve access to government and private facilities and services </t>
  </si>
  <si>
    <t>* IEC                                      * Implementation and monitoring of accessibility law                * Capability development activities to SC and PWDs                                  * Strenthening SC and PWD's Association</t>
  </si>
  <si>
    <t xml:space="preserve">* # of IEC conducted                               * # of capability building activities conducted and 90% of PWDs and SC attended                                      </t>
  </si>
  <si>
    <t>Construction and management of CICL Center(with female quarters)</t>
  </si>
  <si>
    <t>* Construction of new aKandungan (CICL) Center                                     * Procurement of supplies, materials and facilities                                  * Provision of foods and supplies for inhouse clients                                       * Implementation of psychosocial development for children                                   * Assistance in court hearings                                 * reintegration to family and community</t>
  </si>
  <si>
    <t>To promote and support good nutrition especailly among women and children</t>
  </si>
  <si>
    <t>Limited access to health services in the hinterland barangays.</t>
  </si>
  <si>
    <t>To increase access to health services among contituents particularly in the hinterland barangays.</t>
  </si>
  <si>
    <t xml:space="preserve">* Medical, dental and surgical services </t>
  </si>
  <si>
    <t>* Medical, dental and surgical services provided to various 28 barangays with 1,000 women beneficiaries in 2020</t>
  </si>
  <si>
    <t>Purchase of 2Emergency Rescue Vehicle for Brgy. Banaybanay and Tabuan</t>
  </si>
  <si>
    <t xml:space="preserve">Procurement and project monitoring </t>
  </si>
  <si>
    <t>2 rescue vehicle purchased in 2020</t>
  </si>
  <si>
    <t>*30% increase of rubber production in 2020                                                         * At least 100 women beneficiaries involved in the program in 2020</t>
  </si>
  <si>
    <t>* 12 new BOGS-certified farms established in 2020                                 * 1 demo farm established in 2020   *  50% of women's participation to trainings and seminars</t>
  </si>
  <si>
    <t>* Produced fish fry/fingerlings                      * Produced fish in grow-out ponds                             * Trainings and seminars</t>
  </si>
  <si>
    <t>* Increase fingerlings productioin by 30% in 2020                                          * 50% women beneficiaries                 * 100% trainings and seminars conducted in 2020</t>
  </si>
  <si>
    <t xml:space="preserve">* trainings and seminars          * products demo activities                                  * IECs </t>
  </si>
  <si>
    <t>*30% increase in banana  production in 2020                                                         * At least 100 women beneficiaries involved in the program in 2020</t>
  </si>
  <si>
    <t>Market Linkaging &amp; Agri-Business Support Program</t>
  </si>
  <si>
    <t>* crop assistance to farmers                                    * trainings and seminars</t>
  </si>
  <si>
    <t>* 100 farmers assisted (50% are women)</t>
  </si>
  <si>
    <t>* 2 capability building, trainings and seminars conducted in 2019                  * 6 women's associations provided with cash assistance from Jan-Dec 2020</t>
  </si>
  <si>
    <t>Bayawan City TLDC Programs and Services</t>
  </si>
  <si>
    <t xml:space="preserve">*Trainings, seminars, capability building              </t>
  </si>
  <si>
    <t xml:space="preserve">* 1 center operational                            * 2 capability building, trainings and seminars conducted in 2019       </t>
  </si>
  <si>
    <t>CCMDO Support Services</t>
  </si>
  <si>
    <t xml:space="preserve">* 4 capability building, trainings and seminars conducted in 2019       </t>
  </si>
  <si>
    <t>Financial Assistance to Cooperatives, POs and Farmers' Organizations</t>
  </si>
  <si>
    <t>* Financial assistance</t>
  </si>
  <si>
    <t>* Financial assistance provided to 20 groups including women</t>
  </si>
  <si>
    <t xml:space="preserve">Concreting/ rehabilitation of 9 FMRs </t>
  </si>
  <si>
    <t>* Facilitate necessary documents/requirements of the projects                             * Strengthen collaboration and partnership with the barangay                               * Actual implementation (construction or improvement) of various infrastructure projects                                 * Project monitoring</t>
  </si>
  <si>
    <t>* 70% of project implemented by end of 2020</t>
  </si>
  <si>
    <t>Barangay Electrification Project (San Jose, Manduao)</t>
  </si>
  <si>
    <t>* 80% project implementation by the end of 2020</t>
  </si>
  <si>
    <t>Construction of Public Market Building, Maninihon</t>
  </si>
  <si>
    <t>1 market constructed</t>
  </si>
  <si>
    <t>Construction of bridges at Tiki and Guintanaan</t>
  </si>
  <si>
    <t>2 bridges constructed</t>
  </si>
  <si>
    <t>2 water system development for Kalamtukan and Kalumboyan</t>
  </si>
  <si>
    <t>* Procurement of supplies, materials and facilities                                  * Provision of foods and supplies for inhouse clients                                    * Implementation of psychosocial development for children                                 * Assistance in court hearings                                              * Reintegration to family and community</t>
  </si>
  <si>
    <t>*  100% cases of inhouse clients assisted (50 women and children) from Jan-Dec. 2020                                                                         * 12 activities facilitated regularly to in-house clients and family (50 women and children) from Jan-Dec. 2020</t>
  </si>
  <si>
    <t>* IEC                                          * Implementation and monitoring of accessibility law                                                   * Capability development activities to SC and PWDs                                  * Strenthening SC and PWD's Association</t>
  </si>
  <si>
    <t xml:space="preserve">* 3 IEC conducted (NDPR week, Elderly week, laws and issuances)                              * 12 capability building activities conducted and 90% of PWDs and SC attended (PWD and SC meetings, barangay mobile meetings, Federation meetings and orientation)                                     </t>
  </si>
  <si>
    <t>* Construction of new Kandungan (CICL) Center                                     * Procurement of supplies, materials and facilities                                  * Provision of foods and supplies for inhouse clients                                       * Implementation of psychosocial development for children                                   * Assistance in court hearings                                 * reintegration to family and community</t>
  </si>
  <si>
    <t>* 1 CICL constructed in December 2020                                                              * 100% cases of inhouse clients assisted (50 CICL and CAR) from Jan-Dec. 2020                                                                         * 12 activities facilitated regularly to in-house clients  from Jan-Dec. 2020</t>
  </si>
  <si>
    <t xml:space="preserve">* Provide Family                      Planning commodities                     * Conduct ligation/vasectomy activity through private health  partner                                             *  Conduct Pre-Marriage Coounseling (PMC) sessions to average of 10 couples per week.                            </t>
  </si>
  <si>
    <t>* Conduct Nutritition Education                                        * Supplementary Feeding and provision of supplementations                     * Regular monitoring</t>
  </si>
  <si>
    <t>* Nutrition Education  facilitated in 28 brgys in Jan - Dec. 2020.                                                                                                  *Supplementary Feeding to underweight children provided from Jan-Dec. 2020.                                                    * Vitamin Supplementation provided from Jan - Dec. 2020                                                        * Regular growth monitoring through Operation Timbang and Height Taking conducted. from Jan-Dec. 2020</t>
  </si>
  <si>
    <t>80% of women and children in the hinterland barangays have limited access to health services.</t>
  </si>
  <si>
    <t>To provide medical, dental and surgical  services among the contituents particularly in the hinterland barangays.</t>
  </si>
  <si>
    <t>* Medical, dental and surgical services provided to various 20 hinterland barangays with 2,500 women beneficiaries from Jan-Dec. 2020</t>
  </si>
  <si>
    <t xml:space="preserve">* Management of identified STI cases                               * Conduct counseling sessions                                                   * Conduct regular hygiene exam for GROs </t>
  </si>
  <si>
    <t>* 17 Multi-purpose and evacuation center constructed/improved by the end of 2020 (Cansumalig, Kalumboyan, Nangka, Narra, San Jose, San Miguel, San Roque, Suba, Tinago, Ubos, Malabugas, Mandu-ao, Pagatban, San Isidro, San Miguel, Villareal, Villasol)</t>
  </si>
  <si>
    <t xml:space="preserve">* Holding of various sports activities                                          * Capacity building of coaches and trainers                           * Representation during invotational tournaments     </t>
  </si>
  <si>
    <t>6 of sports activities and tournaments conducted/ participated from Jan-Dec. 2019                                                          2 coaches trainings attended  from Jan-Dec 2019</t>
  </si>
  <si>
    <t>*30% increase of rubber production in 2020                                                                         * At least 100 women beneficiaries involved in the program in 2020</t>
  </si>
  <si>
    <t xml:space="preserve">* 100 has with seed subsidy and fertilizers provided in 2020                                              * 50% women beneficiaries availed of the program in 2020                                 </t>
  </si>
  <si>
    <t xml:space="preserve">* 12 new BOGS-certified farms established in 2020                                                                               * 1 demo farm established in 2020          *  50% of women's participation to trainings and seminars </t>
  </si>
  <si>
    <t>* Produced fish fry/fingerlings                                          * Produced fish in grow-out ponds                                             * Trainings and seminars</t>
  </si>
  <si>
    <t>* Increase fingerlings productioin by 30% in 2020                                                             * 50% women beneficiaries                               * 100% trainings and seminars conducted in 2020</t>
  </si>
  <si>
    <t xml:space="preserve">* trainings and seminars              * products demo                     activities                                               * IECs </t>
  </si>
  <si>
    <t>* trainings conducted in 2020                           * 6 agri-products demo activities conducted</t>
  </si>
  <si>
    <t>*30% increase in banana  production in 2020                                                                                * At least 100 women beneficiaries involved in the program in 2020</t>
  </si>
  <si>
    <t>* crop assistance to farmers                                                  * trainings and seminars</t>
  </si>
  <si>
    <t>* Crop production                             * Traveling and training</t>
  </si>
  <si>
    <t>* 1,800 hec new areas planted                  * 200 hectares planted with diversified crops in 2020                                            * 3 training attended/conducted in 2020</t>
  </si>
  <si>
    <t>*Trainings, seminars, capability building                                * Provide livelihood assistance to women's organizations</t>
  </si>
  <si>
    <t>*100% of SEA-K beneficiaries provided with assistance                                             *100% monitoring of SEA-K beneficiaries conducted from Jan-Dec. 2020</t>
  </si>
  <si>
    <t xml:space="preserve">* Community-based skills training to 100 women beneficiaris conducted twice a year in 2020                                    * 100% of TWSP and STEP trainings facilitated to 100 target women beneficiaries from Jan - Dec. 2020                                            </t>
  </si>
  <si>
    <t>* Concreting/ rehabilitation of 9 FMRs           * Construction of Stage at Purok Falcata, Brgy. San Roque                                                  * Barangay Electrification Project (San Jose, Manduao)                                             * Construction of Public Market Building, Maninihon                                            * Construction of bridges at Tiki and Guintanaan                                        * 2 water system development for Kalamtukan and Kalumboyan</t>
  </si>
  <si>
    <t>2nd Revision</t>
  </si>
  <si>
    <t>12-Aug-2019</t>
  </si>
  <si>
    <t>F.Y. 2024</t>
  </si>
  <si>
    <t>Incidence of abuses among women and children including include physical, psychological, economic and sexaul abuse. 2020 - 352, 2021 - 399, 2022 - 168.</t>
  </si>
  <si>
    <t xml:space="preserve">To provide services and interventions to women and children victims of violence and abuse and dysfuntional families.  </t>
  </si>
  <si>
    <t>* Provision of physiological needs of the clients                                          * Implementation of psychosocial development activities for women and children                                             * Assistance in court hearings                                    * Reintegration to family and community</t>
  </si>
  <si>
    <t xml:space="preserve">An average of 200 children and women survivors (victims)  undergone counseling, psychological and appropriate interventions and activities from Jan-Dec. 2024                                                                                                                                                         </t>
  </si>
  <si>
    <t>*50 cases of inhouse clients assisted (women and children) from Jan-Dec. 2024                                                                        * 12 activities (4 quarterly meetings, 6 spiritual/value formation, 2 livelihood activities) facilitated regularly to in-house clients and family (50 women and children) from Jan-Dec. 2024</t>
  </si>
  <si>
    <t>10,467 children aging 1-5 years old in Bayawan City have limited access to quality early childhood care and development</t>
  </si>
  <si>
    <t xml:space="preserve">To provide 0-5 children with age appropriate, gender fair, culturallt sensitive and safe early learning and development programs </t>
  </si>
  <si>
    <t>Early Childhood Care and Development Program</t>
  </si>
  <si>
    <t xml:space="preserve">* Implementation of ECCD Program                                               * Capability development to Child Development Workers                                      * Parent Effectiveness Service                                         * Supplemental Feeding Implementation   </t>
  </si>
  <si>
    <t>* 3,000 children 0-5 years old provided with ECCD services in Jan-Dec 2024                                                       * 6 activities facilitated in Jan-Dec 2024                                                                * 3 Capability Development training conducted to child development worker in 2024                                                             * 100% implementation of Supplemental Feeding in June - Sept. 2024</t>
  </si>
  <si>
    <t>Fathers whose means of earning income is on "no work, no pay" basis and whose wife delivered a child found it difficult to provide for the family's needs while attending to the latter</t>
  </si>
  <si>
    <t>To assist and equip fathers who do not have means of earning income while attending to his wife who had just given birth.</t>
  </si>
  <si>
    <t>Paternity Assistance Program</t>
  </si>
  <si>
    <t>* ERPAT  (Empowerment and Reaffirmation of Paternal Abilities and Talents)                                              * Provision of cash assistance</t>
  </si>
  <si>
    <t>* 200 beneficiaries availed of cash assistance from Jan-Dec 2024</t>
  </si>
  <si>
    <t xml:space="preserve">There are 218 registered solo parents in Bayawan as of 2023. Solo parents faced more challenges in solely taking care of his/her child/ren and providing for their physiological needs. </t>
  </si>
  <si>
    <t>To provide benefits and priveleges to solo parents and their children.</t>
  </si>
  <si>
    <t>Subsidy to Solo Parent</t>
  </si>
  <si>
    <t>* Provision of cash assistance                               * Organizing the solo parent into an association                          * Conducting solo parents activities</t>
  </si>
  <si>
    <t>* 130 solo parent provided with cash assitance in 2024                          * 1 association organized                    &amp; 4 quarterly activties conducted</t>
  </si>
  <si>
    <t>Would-be couples are not well educated on the elements of responsible parenthood and family planning</t>
  </si>
  <si>
    <t>* 80% Family planning commodities dispensed to beneficiaries in Jan-Dec. 2024                                                                         * 30,000 MAWRA (DOH Target) in 2024                                                                         * 40 PMC sessions conducted with actual participatnts in Jan-Dec 2024</t>
  </si>
  <si>
    <t xml:space="preserve">There are still households especially in remote sitios that do not have sanitary toilets which results to open defacation. </t>
  </si>
  <si>
    <t xml:space="preserve">* Construction of sanitary toilets                              *Food handlers class                      * Water sources monitoring and disinfection  </t>
  </si>
  <si>
    <t>* 1,000 sanitary toilets provided to indigent family beneficiaries in 2024                                                                                            * 4 Food Handlers Class conducted in 2024                                                                                    * 100% water sources monitored and disinfected</t>
  </si>
  <si>
    <r>
      <rPr>
        <sz val="11"/>
        <color theme="1"/>
        <rFont val="Calibri"/>
        <charset val="134"/>
        <scheme val="minor"/>
      </rPr>
      <t>Good nutrition of both the</t>
    </r>
    <r>
      <rPr>
        <b/>
        <sz val="11"/>
        <color indexed="8"/>
        <rFont val="Calibri"/>
        <charset val="134"/>
        <scheme val="minor"/>
      </rPr>
      <t xml:space="preserve"> </t>
    </r>
    <r>
      <rPr>
        <sz val="11"/>
        <color indexed="8"/>
        <rFont val="Calibri"/>
        <charset val="134"/>
        <scheme val="minor"/>
      </rPr>
      <t>mother and the child is an important driver for a child to achieve maximum growth and development potential that has lasting, profound effect in the life course.  Studies have shown a link between undernutrition especially stunting,in the early years of life and overnutrition in the child's later years and consequent development of non-communicable diseases.</t>
    </r>
  </si>
  <si>
    <t>Child Care Program</t>
  </si>
  <si>
    <t>* Newborn screening                * Growth monitoring</t>
  </si>
  <si>
    <t xml:space="preserve">* New born screening test done to 1,800 actual beneficiaries in 2024                                               * Growth monitoring conducted in 2024                                 </t>
  </si>
  <si>
    <t>* Nutrition Education  facilitated in 28 brgys in Jan - Dec. 2024.                                                                                                  *Supplementary Feeding to 350 underweight children provided from Jan-Dec. 2024.                                                    * Vitamin Supplementation provided from Jan - Dec. 2024                                                       * Regular growth monitoring through Operation Timbang and Height Taking to 13,300 conducted. from Jan-Dec. 2024</t>
  </si>
  <si>
    <t>* Medical, dental and surgical services provided to various  barangays with 1,000 women beneficiaries from Jan-Dec. 2024</t>
  </si>
  <si>
    <t>High Valued Crop Production Program</t>
  </si>
  <si>
    <t xml:space="preserve">* Provision of farm inputs subsidy </t>
  </si>
  <si>
    <t>* 105 hectares planted with high valued crops in 2024                                              * 150 beneficiaries availed in 2024</t>
  </si>
  <si>
    <t>CAGRI</t>
  </si>
  <si>
    <t>Agri-Asenso Program</t>
  </si>
  <si>
    <t>* Provision of agricultural supplies                                             * Mentoring of farmer beneficiaries</t>
  </si>
  <si>
    <t>* 20 beneficiaries availed of agricultural supplies in 2024                                * 2 trainings/seminars conducted in 2024</t>
  </si>
  <si>
    <t>Fish Farm Development Project</t>
  </si>
  <si>
    <t>* Operation of facilities                * Provision of zoological supplies                                             * Distribution of fingerlings to beneficiaries</t>
  </si>
  <si>
    <t>* 4 seminars/trainings conducted in 2024                                                    *  50 beneficiaries availed in 2024</t>
  </si>
  <si>
    <t>Agro-Celebration and related activities</t>
  </si>
  <si>
    <t xml:space="preserve">* Agro Trade Fair                             * Search for Outstanding farmers and FBOs            </t>
  </si>
  <si>
    <t>* 4 Agro-trade Fairs conducted in 2024                                                      * 50 Farmers awarded in 2024</t>
  </si>
  <si>
    <t>* 200 hectares increase of rubber production in 2024                                                                                            * 100 farmer beneficiaries enrolled in the program in 2024</t>
  </si>
  <si>
    <t>* Capability building                       * Livelihood Training                   * Provision of subsidy</t>
  </si>
  <si>
    <t>* 80 beneficiaries attended in 2024                                                  * 4 Livelihood trainig conducted in 2024</t>
  </si>
  <si>
    <t>* 2,000 hec planted in 2024                                                                          * 2 training conducted by end of 2024</t>
  </si>
  <si>
    <t>* 1,200 hec planted in 2024                                                                          * 2 training conducted by end of 2024</t>
  </si>
  <si>
    <t xml:space="preserve">* 300 has with seed subsidy and fertilizers provided in 2024                                              * 200 beneficiaries availed of the program in 2024                                 </t>
  </si>
  <si>
    <t xml:space="preserve">* Capability development on Fiber/Cotton industry                  * Provisioin of supplies </t>
  </si>
  <si>
    <t>* 100 organic farm practitioner in 2024                                                           * 30% increased in number of certified farms in 2024                                                           * 100 beneficiaries availed in 2024</t>
  </si>
  <si>
    <t>* Provide inputs                                * Monitoring and evaluation                             * Trainings and seminars conducted</t>
  </si>
  <si>
    <t>* 150 GAP vegetable farmers provided with inputs in 2024                                                  * 4 trainings and seminars conducted in 2024</t>
  </si>
  <si>
    <t>* 100 farmers assisted in 2024                                   * 2 capability building, trainings and seminars conducted in 2024</t>
  </si>
  <si>
    <t>Hito/Catfish Production</t>
  </si>
  <si>
    <t>* Purchase of fingerlings and zoological supplies                    * Seminars and trainings conducted</t>
  </si>
  <si>
    <t>* 2 seminars and trainings conducted in 2024                                          * 20 beneficiaries availed with finigerlings and zoological supplies provided in 2024</t>
  </si>
  <si>
    <t>Crab Production</t>
  </si>
  <si>
    <t>* Provisison of agri and zoological supplies                         * Capability building, trainings and seminars conducted</t>
  </si>
  <si>
    <t>* 2 seminars and trainings conducted in 2024                                           * 24 beneficiaries availed with agri and zoological supplies provided in 2024</t>
  </si>
  <si>
    <t>Livestock Development Program</t>
  </si>
  <si>
    <t>* Facilitate livestock breeding                                          * Meetings, trainings, seminarss conducted                       * Poulry production</t>
  </si>
  <si>
    <t>* 6 trainings, meetings and seminars conducted in 2024                                                  * 6 livestock breeding and poultry production in 2024                                                * 160 beneficiaries assisted/ availed in 2024</t>
  </si>
  <si>
    <t>City Vet</t>
  </si>
  <si>
    <t>Fuelwood Production in Marginal and Idle Lands</t>
  </si>
  <si>
    <t>* Fuelwood Plantation</t>
  </si>
  <si>
    <t>* 100 hec planted with fuelwood in 2024                                                               * 250 beneficiaries involved in the program in 2024</t>
  </si>
  <si>
    <t>CENRO</t>
  </si>
  <si>
    <t xml:space="preserve">Lack of employment opportunities and skills especially for women and women organizations.  </t>
  </si>
  <si>
    <t>* Financial assistance provided to 4 groups including women in Jan - Dec 2024</t>
  </si>
  <si>
    <t>* 3 capability building, trainings and seminars conducted in Jan - Dec 2024                                                    * 2 women's associations provided with cash assistance from Jan-Dec 2024</t>
  </si>
  <si>
    <t>Gender and Development perspective in various sectors including employees, barangays and other stakeholders are not completely cascaded.</t>
  </si>
  <si>
    <t>* 6 GAD activities facilitated to GFPS members, women's groups (300 women) and barangays from Jan - Dec. 2024</t>
  </si>
  <si>
    <t xml:space="preserve">HGDG                               Design/Funding/Facility/ Generic Checklist Score      </t>
  </si>
  <si>
    <t>7/31/23</t>
  </si>
  <si>
    <t>JOHN T. RAYMOND, JR.</t>
  </si>
  <si>
    <t xml:space="preserve">Regular physical activity and working capacities women are limited/reduced during pregnancy. Adverse consequences of these inabilities may affect her social functioning including work and routine activities. Furthermore, fathers whose means of earning income is on "no work, no pay" basis and whose wife delivered a child found it difficult to provide for the family's needs while attending to the latter. </t>
  </si>
  <si>
    <t xml:space="preserve">To assist and provide assistance to postpartum mothers whose husbands are working on a no-work-no-pay basis. </t>
  </si>
  <si>
    <t xml:space="preserve">Provision of subsidy to postpartum mothers </t>
  </si>
  <si>
    <t>* Provision of cash assistance</t>
  </si>
  <si>
    <t>* 200 women beneficiaries availed of cash assistance from Jan-Dec 2024</t>
  </si>
  <si>
    <t>* 105 hectares planted with high valued crops in 2024                                              *  75 women and 75 men beneficiaries availed in 2024</t>
  </si>
  <si>
    <t>* 10 women and 10 men beneficiaries availed of agricultural supplies in 2024                                      * 2 trainings/seminars conducted in 2024</t>
  </si>
  <si>
    <t>* 4 seminars/trainings conducted in 2024                                                    *  25 women and 25 men beneficiaries availed in 2024</t>
  </si>
  <si>
    <t>* 4 Agro-trade Fairs conducted in 2024                                                      * 25 women and 25 men farmer nneneficiaries awarded in 2024</t>
  </si>
  <si>
    <t>* 200 hectares increase of rubber production in 2024                                                                                            * 50 women and 50 men farmer beneficiaries enrolled in the program in 2024</t>
  </si>
  <si>
    <t>* 40 women and 40 men beneficiaries attended in 2024                                                  * 4 Livelihood trainig conducted in 2024</t>
  </si>
  <si>
    <t xml:space="preserve">* 300 has with seed subsidy and fertilizers provided in 2024                                              * 100 women and 100 men beneficiaries availed of the program in 2024                                 </t>
  </si>
  <si>
    <t>* 100 organic farm practitioner in 2024                                                           * 30% increased in number of certified farms in 2024                                                           * 50 women and 50 men beneficiaries availed in 2024</t>
  </si>
  <si>
    <t>* 75 women and 75 men GAP vegetable farmers provided with inputs in 2024                                                  * 4 trainings and seminars conducted in 2024</t>
  </si>
  <si>
    <t>* 50 women and 50 men farmers assisted in 2024                                   * 2 capability building, trainings and seminars conducted in 2024</t>
  </si>
  <si>
    <t>* 2 seminars and trainings conducted in 2024                                          * 10 women and 10 men beneficiaries availed with finigerlings and zoological supplies provided in 2024</t>
  </si>
  <si>
    <t>* 6 trainings, meetings and seminars conducted in 2024                                                  * 6 livestock breeding and poultry production in 2024                                                * 80 women and 80 men beneficiaries assisted/ availed in 2024</t>
  </si>
  <si>
    <t>* 100 hec planted with fuelwood in 2024                                                               * 125 women and 125 men beneficiaries involved in the program in 2024</t>
  </si>
  <si>
    <t>* Financial assistance provided to 4 women's groups/association  women in Jan - Dec 2024</t>
  </si>
  <si>
    <t>F.Y. 2023</t>
  </si>
  <si>
    <t>c/o City Budget Office</t>
  </si>
  <si>
    <t>Increasing incidence of abuse among women and children. 2018 - 276  cases, 2019 - 262, 2020 - 352, 2021 - 399 cases of abuses among women and children. Cases include physical, psychological, economic and sexaul abuse.</t>
  </si>
  <si>
    <t xml:space="preserve">An average of 240 special case clients (women and children) undergone counseling/ conferences and appropriate interventions and activities from Jan-Dec. 2022                                                                                                                                                         </t>
  </si>
  <si>
    <t>50 cases of inhouse clients assisted (women and children) from Jan-Dec. 2023                                                                         * 12 activities (4 quarterly meetings, 6 spiritual/value formation, 2 livelihood activities) facilitated regularly to in-house clients and family (50 women and children) from Jan-Dec. 2023</t>
  </si>
  <si>
    <t>* 3,000 children 0-5 years old provided with ECCD services in Jan-Dec 2023                                                       * 6 activities facilitated in Jan-Dec 2023                                                                * 3 Capability Development training conducted to child development worker in 2023                                                             * 100% implementation of Supplemental Feeding in June - Sept. 2023</t>
  </si>
  <si>
    <t>* ERPAT  (Empowerment and Reaffirmation of Paternal Abilities and Talents)                            * Provision of cash assistance</t>
  </si>
  <si>
    <t>* ____ beneficiaries availed of the program</t>
  </si>
  <si>
    <t xml:space="preserve">* 3 IEC conducted (NDPR week, Elderly week, laws and issuances) in Jan-Dec 2023                                         * 12 capability building activities conducted and 90% of PWDs and SC attended (PWD and SC meetings, barangay mobile meetings, Federation meetings and orientation)  in Jan - Dec 2023                                   </t>
  </si>
  <si>
    <t>* 80% Family planning commodities dispensed to beneficiaries in Jan-Dec. 2023                                                              * 30-40 MAWRA in 2023                                      * 40 PMC sessions conducted with actual participatnts in Jan-Dec 2023</t>
  </si>
  <si>
    <r>
      <rPr>
        <sz val="10"/>
        <color theme="1"/>
        <rFont val="Gill Sans MT"/>
        <charset val="134"/>
      </rPr>
      <t>The First 1000 Days is recognized as " the golden window of opportunity" for nutrition and related interventions to have a positive impact on the child's physical and mental development. Good nutrition of both the</t>
    </r>
    <r>
      <rPr>
        <b/>
        <sz val="10"/>
        <color indexed="8"/>
        <rFont val="Gill Sans MT"/>
        <charset val="134"/>
      </rPr>
      <t xml:space="preserve"> </t>
    </r>
    <r>
      <rPr>
        <sz val="10"/>
        <color indexed="8"/>
        <rFont val="Gill Sans MT"/>
        <charset val="134"/>
      </rPr>
      <t>mother and the child is an important driver for a child to achieve maximum growth and development potential that has lasting, profound effect in the life course.  Studies have shown a link between undernutrition especially stunting,in the early years of life and overnutrition in the child's later years and consequent development of non-communicable diseases.</t>
    </r>
  </si>
  <si>
    <t>* Nutrition Education  facilitated in 28 brgys in Jan - Dec. 2023.                                                                                                  *Supplementary Feeding to underweight children provided from Jan-Dec. 2023.                                                    * Vitamin Supplementation provided from Jan - Dec. 2023                                                        * Regular growth monitoring through Operation Timbang and Height Taking conducted. from Jan-Dec. 2023</t>
  </si>
  <si>
    <t>* Newborn screening       * Growth monitoring</t>
  </si>
  <si>
    <t>* New born screening test done to actual beneficiaries in 2023               * Growth monitoring conducted in 2023</t>
  </si>
  <si>
    <t xml:space="preserve">* Construction of sanitary toilets                              *Food handlers class        * Water sources monitoring and disinfection  </t>
  </si>
  <si>
    <t>* ________ sanitary toilets provided to indigent family beneficiaries in 2023                                                                                            * _____ Food Handlers Class conducted in 2023                                                                                        * 100% water sources monitored and disinfected</t>
  </si>
  <si>
    <t>* Medical, dental and surgical services provided to various  barangays with_________ women beneficiaries from Jan-Dec. 2023</t>
  </si>
  <si>
    <t>* 130 hectares planted with high valued crops                                      * _____ beneficiaries availed</t>
  </si>
  <si>
    <t>* Provision of agricultural supplies                             * Mentoring of farmer beneficiaries</t>
  </si>
  <si>
    <t>* _____ agricultural supplies provided                                            * _____ beneficiaries availed</t>
  </si>
  <si>
    <t>* Operation of facilities   * Provision of zoological supplies                            * Distribution of fingerlings to beneficiaries</t>
  </si>
  <si>
    <t>* _____ operational facilities                * _____ beneficiaries availes</t>
  </si>
  <si>
    <t xml:space="preserve">* Agro Trade Fair            * Search for Outstanding farmers and FBOs            </t>
  </si>
  <si>
    <t>* ____ Agro-trade Fairs conducted                                          * ____ Farmers awarded</t>
  </si>
  <si>
    <t>* _____ increase of rubber production in 2023                                                                         * ______ beneficiaries involved in the program in 2023</t>
  </si>
  <si>
    <t>* Capability building        * Livelihood Training        * Provision of subsidy</t>
  </si>
  <si>
    <t>*______ beneficiaries attended                                *______ Livelihood trainig and _____ beneficiaries                           * ______ subsidy provided</t>
  </si>
  <si>
    <t>* 2,000 hec planted                                                                           * _____ training conducted by end of 2023</t>
  </si>
  <si>
    <t>* 1,200 hec planted                                                                           * _____ training conducted by end of 2023</t>
  </si>
  <si>
    <t xml:space="preserve">* 300 has with seed subsidy and fertilizers provided in 2023                                              * ____ beneficiaries availed of the program in 2023                                 </t>
  </si>
  <si>
    <t>* 100 organic farm practitioner          * 30% increased in number of certified farms                                     * ______ meetings and trainings conducted                                          * ______ beneficiaries availed</t>
  </si>
  <si>
    <t>* Provide inputs               * Monitoring and evaluation                         * Trainings and seminars conducted</t>
  </si>
  <si>
    <t>*100 FBs provided with inputs                                                                            * _______ GAP vegetable farmers                                            * ______ trainings and seminars conducted</t>
  </si>
  <si>
    <t xml:space="preserve">* 100 farmers assisted                      * _____ capability building, trainings and seminars conducted </t>
  </si>
  <si>
    <t>* Purchase of fingerlings and zoological supplies    * Seminars and trainings conducted</t>
  </si>
  <si>
    <t>* ______ fingerlings and zoological supplies provided                              * ______ seminars and trainings conducted                                          * _____ beneficiaries availed</t>
  </si>
  <si>
    <t>* Provisison of agri and zoological supplies          * Capability building, trainings and seminars conducted</t>
  </si>
  <si>
    <t>* ______ agri and zoological supplies provided                                 * ______ seminars and trainings conducted                                          * _____ beneficiaries availed</t>
  </si>
  <si>
    <t>* Facilitate livestock breeding                           * Meetings, trainings, seminarss conducted       * Poulry production</t>
  </si>
  <si>
    <t>* _____ trainings, meetings and seminars conducted                               * ____ livestock breeding and poultry production                              * ____ beneficiaries assited/ availed</t>
  </si>
  <si>
    <t>Ready-to-Lay Chicken Production Program</t>
  </si>
  <si>
    <t xml:space="preserve">* Purchase poultry supplies                            </t>
  </si>
  <si>
    <t>* 3,500 chicks purchased                    * 3,325 ready-to-lay eggs produced                                         * 33 farmer beneficiaries</t>
  </si>
  <si>
    <t>* ____ hec planted with fuelwood                                         * ____ beneficiaries involved in the program</t>
  </si>
  <si>
    <t>* ____ capability building, trainings and seminars conducted in Jan - Dec 2023                                                    * ____ women's associations provided with cash assistance from Jan-Dec 2023</t>
  </si>
  <si>
    <t>* Financial assistance provided to _____ groups including women in Jan - Dec 2023</t>
  </si>
  <si>
    <t>* 6 GAD activities facilitated to GFPS members, women's groups (300 women) and barangays from Jan - Dec. 2023</t>
  </si>
  <si>
    <t>16-Oct-2019</t>
  </si>
  <si>
    <t>total</t>
  </si>
  <si>
    <t>CSWD</t>
  </si>
  <si>
    <t>Anti Trafficking</t>
  </si>
  <si>
    <t>Paglaum Center</t>
  </si>
  <si>
    <t>Adoption</t>
  </si>
  <si>
    <t>Family Welfare</t>
  </si>
  <si>
    <t>GAD</t>
  </si>
  <si>
    <t>DA</t>
  </si>
  <si>
    <t>Aid to Rural-based organizations</t>
  </si>
  <si>
    <t xml:space="preserve">Banana Production </t>
  </si>
  <si>
    <t>Vegetable Production</t>
  </si>
  <si>
    <t>Inland Aquaculture Facility</t>
  </si>
  <si>
    <t>ENGR</t>
  </si>
  <si>
    <t>Flat slab bridge</t>
  </si>
  <si>
    <t xml:space="preserve">Multi purpose </t>
  </si>
  <si>
    <t>Road surfacing</t>
  </si>
  <si>
    <t>MFR</t>
  </si>
  <si>
    <t>City streets</t>
  </si>
  <si>
    <t>Water system</t>
  </si>
  <si>
    <t>Subsidy to Livelihood Program to Women's Association</t>
  </si>
  <si>
    <t xml:space="preserve">SEA-K </t>
  </si>
  <si>
    <t>Cooperative Development Program</t>
  </si>
  <si>
    <t>TESDA</t>
  </si>
  <si>
    <t>Healthy Lifestyle Program</t>
  </si>
  <si>
    <t>Mother Nutricraft FeedingProgram</t>
  </si>
  <si>
    <t>Dental Services</t>
  </si>
  <si>
    <t xml:space="preserve">     *Salary to Midwives and BHWs</t>
  </si>
  <si>
    <t>Newborn screening</t>
  </si>
  <si>
    <t>LGU BAYAWAN CITY</t>
  </si>
  <si>
    <t>CY 2018 ANNUAL INVESTMENT PROGRAM</t>
  </si>
  <si>
    <t>by Program/Activity/Project by Sector</t>
  </si>
  <si>
    <t>BAYAWAN CITY, NEGROS ORIENTAL</t>
  </si>
  <si>
    <t>AIP    REFERENCE CODE</t>
  </si>
  <si>
    <t>PROGRAM / PROJECT / ACTIVITY DESCRIPTION</t>
  </si>
  <si>
    <t>IMPLEMENTING OFFICE/DEPARTMENT</t>
  </si>
  <si>
    <t>SCHEDULE OF IMPLEMENTATION</t>
  </si>
  <si>
    <t>EXPECTED OUTPUTS</t>
  </si>
  <si>
    <t>FUNDING SOURCE</t>
  </si>
  <si>
    <t>AMOUNT</t>
  </si>
  <si>
    <t>TOTAL PROJECT COST</t>
  </si>
  <si>
    <t xml:space="preserve">AMOUNT OF CLIMATE CHANGE PPAs </t>
  </si>
  <si>
    <t>CC Typology Code</t>
  </si>
  <si>
    <t>Financial Aid to Brgys</t>
  </si>
  <si>
    <t>EDF</t>
  </si>
  <si>
    <t>LCPC (1%)</t>
  </si>
  <si>
    <t>SC/PWD</t>
  </si>
  <si>
    <t>PROJECTS PER COUNCILOR</t>
  </si>
  <si>
    <t>GENERAL FUND</t>
  </si>
  <si>
    <t>SEF</t>
  </si>
  <si>
    <t>MAGDASAL</t>
  </si>
  <si>
    <t>VM MARTINEZ</t>
  </si>
  <si>
    <t>GAUDIEL</t>
  </si>
  <si>
    <t>CASIPONG</t>
  </si>
  <si>
    <t>CARREON</t>
  </si>
  <si>
    <t>TIJING</t>
  </si>
  <si>
    <t>TRIAS</t>
  </si>
  <si>
    <t>RENACIA</t>
  </si>
  <si>
    <t>JAMIN</t>
  </si>
  <si>
    <t>LIM</t>
  </si>
  <si>
    <t>TOTAL</t>
  </si>
  <si>
    <t>STARTING DATE</t>
  </si>
  <si>
    <t>COMPLETION DATE</t>
  </si>
  <si>
    <t>Personal Services</t>
  </si>
  <si>
    <t xml:space="preserve">Maintenance &amp; Other Operating Expenses </t>
  </si>
  <si>
    <t>Capital Outlay</t>
  </si>
  <si>
    <t>Climate Change Adaptation</t>
  </si>
  <si>
    <t>Climate Change Mitigation</t>
  </si>
  <si>
    <t>GAD (5%)</t>
  </si>
  <si>
    <t>BANGA</t>
  </si>
  <si>
    <t>BOYCO</t>
  </si>
  <si>
    <t>POBLACION</t>
  </si>
  <si>
    <t>SUBA</t>
  </si>
  <si>
    <t>TINAGO</t>
  </si>
  <si>
    <t>UBOS</t>
  </si>
  <si>
    <t>VILLAREAL</t>
  </si>
  <si>
    <t>ALI-IS</t>
  </si>
  <si>
    <t>BANAYBANAY</t>
  </si>
  <si>
    <t>BUGAY</t>
  </si>
  <si>
    <t>CANSUMALIG</t>
  </si>
  <si>
    <t>DAWIS</t>
  </si>
  <si>
    <t>KALAMTUKAN</t>
  </si>
  <si>
    <t>KALUMBOYAN</t>
  </si>
  <si>
    <t>MALABUGAS</t>
  </si>
  <si>
    <t>MANDU-AO</t>
  </si>
  <si>
    <t>MANINIHON</t>
  </si>
  <si>
    <t>MINABA</t>
  </si>
  <si>
    <t>NANGKA</t>
  </si>
  <si>
    <t>NARRA</t>
  </si>
  <si>
    <t>PAGATBAN</t>
  </si>
  <si>
    <t>SAN ISIDRO</t>
  </si>
  <si>
    <t>SAN JOSE</t>
  </si>
  <si>
    <t>SAN MIGUEL</t>
  </si>
  <si>
    <t>SAN ROQUE</t>
  </si>
  <si>
    <t>TABUAN</t>
  </si>
  <si>
    <t>TAYAWAN</t>
  </si>
  <si>
    <t>VILLASOL</t>
  </si>
  <si>
    <t>'(3)</t>
  </si>
  <si>
    <t>(13)</t>
  </si>
  <si>
    <t>(14)</t>
  </si>
  <si>
    <t xml:space="preserve">GENERAL PUBLIC SERVICES </t>
  </si>
  <si>
    <t>1000-1</t>
  </si>
  <si>
    <t xml:space="preserve"> EXECUTIVE SERVICES</t>
  </si>
  <si>
    <t>CMO</t>
  </si>
  <si>
    <t>Jan</t>
  </si>
  <si>
    <t>Dec</t>
  </si>
  <si>
    <t>Programs, projects, services implemented and carried out</t>
  </si>
  <si>
    <t>GF Proper</t>
  </si>
  <si>
    <t>1000-1-01</t>
  </si>
  <si>
    <t>eTRACS Subscription</t>
  </si>
  <si>
    <t>Subscription fee paid</t>
  </si>
  <si>
    <t>1000-1-02</t>
  </si>
  <si>
    <t>Gabayan Newsletter Publication</t>
  </si>
  <si>
    <t>Publication of 4 issues of Gabayan Newsletter that will inform the public regarding programs, projects &amp; other concerns of the LGU</t>
  </si>
  <si>
    <t>1000-1-03</t>
  </si>
  <si>
    <t>Community Dev't. Info Radio Broadcasting</t>
  </si>
  <si>
    <t>City's programs, projects &amp; other concerns through the local radio station aired</t>
  </si>
  <si>
    <t>1000-1-04</t>
  </si>
  <si>
    <t>City Informatization Program</t>
  </si>
  <si>
    <t>8 applications implemented/supported; 10 servers up &amp; running; 1 website accessible/updated; 2 trainings conducted; 200 workstations maintained; Bayawan City Procurement and Inventory System (BPIS) maintained.</t>
  </si>
  <si>
    <t>1000-1-05</t>
  </si>
  <si>
    <t>Character First! Bayawanihan Program</t>
  </si>
  <si>
    <t>CF Office operational; values formation for drug surrenderees conducted; early child and youth development programs and activities implemented; trainings, seminars, conventions, study tours conducted</t>
  </si>
  <si>
    <t>1000-1-06</t>
  </si>
  <si>
    <t>Peace and Order Services</t>
  </si>
  <si>
    <t>Conducted monthly POC meetings;  Ordinance # 38 implemented; Headquarters &amp; Detachments operational &amp; maintained; Crime prevention activities conducted; Peace and order programs and projects implemented.</t>
  </si>
  <si>
    <t>1000-1-07</t>
  </si>
  <si>
    <t>Operation and Maintenance of  PLEB</t>
  </si>
  <si>
    <t>Conducted investigation against PNP and other related activities related to PLEB (IEC to various barangays)</t>
  </si>
  <si>
    <t>1000-1-08</t>
  </si>
  <si>
    <t>Procurement Services</t>
  </si>
  <si>
    <t xml:space="preserve"> Programs and projects of Bids and Awards Committee (BAC) and SBAC implemented.</t>
  </si>
  <si>
    <t>1000-1-09</t>
  </si>
  <si>
    <t>Inter-Agency Best Practices Sharing Program</t>
  </si>
  <si>
    <t>Meals and accomodation provided for visiting government officials, employees &amp; partners.</t>
  </si>
  <si>
    <t>1000-7-10</t>
  </si>
  <si>
    <t>Tourism &amp; Investment Promotion Program</t>
  </si>
  <si>
    <t>Promote tourism and investment potential and provide venue for the establishment of mechanism for governance best practice sharing</t>
  </si>
  <si>
    <t>1000-7-11</t>
  </si>
  <si>
    <t>LGU Public-Private Partnership Services</t>
  </si>
  <si>
    <t>Honorarium paid; travel, seminars, training, conventions, fora, exposure trips/lakbay-aral and other related events attended/conducted</t>
  </si>
  <si>
    <t>1000-7-12</t>
  </si>
  <si>
    <t>Establishment of Ibayaw Bayawan Band</t>
  </si>
  <si>
    <t>Ibayaw Bayawan Band established; band instruments purchased; honorarium paid</t>
  </si>
  <si>
    <t>1000-18-1</t>
  </si>
  <si>
    <t xml:space="preserve"> PUBLIC SAFETY SERVICES</t>
  </si>
  <si>
    <t>Established &amp; maintained an integrated emergency &amp; disaster response &amp; supervision system that includes direction; Control &amp; warning system catering to all type of emergencies from small isolated events to citywide emergency.</t>
  </si>
  <si>
    <t>1000-18-1-01</t>
  </si>
  <si>
    <t>Pulisya Laban Sa Krimen</t>
  </si>
  <si>
    <t>Security services provided (47 personnel); Laws and Ordinances of the city enforced; Refresher trainings conducted; uniforms &amp; supplies purchased; JO hired</t>
  </si>
  <si>
    <t>1000-18-1-02</t>
  </si>
  <si>
    <t xml:space="preserve"> Traffic &amp; CCTV Operations</t>
  </si>
  <si>
    <t>1000-18-1-03</t>
  </si>
  <si>
    <t>Counter Insurgency Program</t>
  </si>
  <si>
    <t>Provided force augmentation to 5 PA detachments; trainings conducted; honorarium paid; food supplies, uniforms purchased</t>
  </si>
  <si>
    <t>1000-18-1-04</t>
  </si>
  <si>
    <t>Anti Drug Campaign Program</t>
  </si>
  <si>
    <t>Community-based drug rehabilitation program conducted; Random  drug testing conducted to LGU employees; organized fraternities and youth groups; conducted IECs to schools/brgys</t>
  </si>
  <si>
    <t>1000-18-1-05</t>
  </si>
  <si>
    <t>Reinforcement to PNP Operations</t>
  </si>
  <si>
    <t>Wages and honorarium paid to Brgy Tanods and JOW; PNP forces augmented and supplemented; food supplies and informs purchased</t>
  </si>
  <si>
    <t>1000-18-1-06</t>
  </si>
  <si>
    <t>Rescue and Emergency Response Services</t>
  </si>
  <si>
    <t>Rescue and emergency response equipment purchased; services provided; JO hired; training, seminars conducted / attended; uniforms &amp; supplies purchased</t>
  </si>
  <si>
    <t>CPSO/ CDRRMO</t>
  </si>
  <si>
    <t>Emergency calls and disaster-related emergencies responded; training &amp; seminars attended/conducted; continuing IECs conducted; JOs /responders hired; Wages paid</t>
  </si>
  <si>
    <t>Search for Best Barangay KAP</t>
  </si>
  <si>
    <t>At least 3 barangays awarded; operational cost provided; plaques, medals and cash awards/incentives provided</t>
  </si>
  <si>
    <t>CCTV Surveillance System Upgrade</t>
  </si>
  <si>
    <t>120 CCTV Cameras purchased and installed</t>
  </si>
  <si>
    <t>Development of Bayawan City DRRM Webpage</t>
  </si>
  <si>
    <t>Server maintenance cost and computer network installed; laptop &amp; desktop purchased; broadband connection subscribed</t>
  </si>
  <si>
    <t>1000-2-1</t>
  </si>
  <si>
    <t xml:space="preserve"> LEGISLATIVE SERVICES</t>
  </si>
  <si>
    <t>VMO</t>
  </si>
  <si>
    <t>Legislative services delivered</t>
  </si>
  <si>
    <t>1000-2-2</t>
  </si>
  <si>
    <t>SP</t>
  </si>
  <si>
    <t>Ordinances enacted &amp; resolutions</t>
  </si>
  <si>
    <t>1000-2-2-01</t>
  </si>
  <si>
    <t>Legislative Support Services</t>
  </si>
  <si>
    <t>JOWs for legislative support and research hired; wages paid</t>
  </si>
  <si>
    <t>1000-2-3</t>
  </si>
  <si>
    <t>SP Sec</t>
  </si>
  <si>
    <t>All proceedings properly recorded and transcribed;  Approved resolutions forwarded to the SP (10 Res./wk)</t>
  </si>
  <si>
    <t>1000-7</t>
  </si>
  <si>
    <t xml:space="preserve"> ADMINISTRATIVE SERVICES</t>
  </si>
  <si>
    <t>Develop and implement plans &amp; strategies on management &amp; adminstration of programs &amp; projects of the city; established &amp; maintained a sound personnel program for the LGU designed to promote career devt. As well as uphold the merit principle of the local gov't. service</t>
  </si>
  <si>
    <t>1000-7-01</t>
  </si>
  <si>
    <t>CS Month Celebration</t>
  </si>
  <si>
    <t>Various Civil Service Month celebration activities (sports, fora, training, outreach &amp; other similar activities) conducted;</t>
  </si>
  <si>
    <t>1000-7-02</t>
  </si>
  <si>
    <t xml:space="preserve"> Program On Awards &amp; Incentives For Service Excellence (PRAISE)</t>
  </si>
  <si>
    <t>LGU employees awarded/recognized for outstanding contribution, initiative and accomplishment in the performance of duty.</t>
  </si>
  <si>
    <t>1000-7-03</t>
  </si>
  <si>
    <t>000000000000000000000.H38+P43</t>
  </si>
  <si>
    <t xml:space="preserve">July </t>
  </si>
  <si>
    <t>Conduct of various special and civic activities participated by all sectors of the community and neighboring LGU’s to commemorate the occasion when the City acquired its Charter as well as the promotion of local culture and tourism during the celebration.</t>
  </si>
  <si>
    <t>1000-7-04</t>
  </si>
  <si>
    <t>Sports Development and Other Amusement Program</t>
  </si>
  <si>
    <t>Holding of various activities for the promotion of Sports,  Includes participation during invitational tournaments outside the City and HRD Interventions/Learning immersions for coaches/trainors and staff outside Bayawan; Palarong Panlungsod conducted; national sports events participated; sports trainings conducted; Laro't Saya conducted (P2.6M)</t>
  </si>
  <si>
    <t>1000-7-05</t>
  </si>
  <si>
    <t>Cultural Heritage &amp; The Arts Promotion Program</t>
  </si>
  <si>
    <t>Various activities for the development and promotion of local cultural heritage and arts conducted; HRD Interventions/Learning immersions, exposure trips and study tours outside Bayawan conducted; wages paid</t>
  </si>
  <si>
    <t>1000-7-06</t>
  </si>
  <si>
    <t>Cultural Development Program</t>
  </si>
  <si>
    <t>Implementation of LGU-sponsored initiatives as well as participation by the LGU in various Cultural activities, to promote local Culture &amp; Arts. (Buglasan Festival, Pintaflores Festival, Sinulog Festival, etc...)</t>
  </si>
  <si>
    <t>1000-7-07</t>
  </si>
  <si>
    <t>Public Service Excellence Program</t>
  </si>
  <si>
    <t>Interventions for customer service excellence provided;   enhancement of local governace processes conducted; Interventions/Learning immersions, exposure trips and study tours outside Bayawan conducted</t>
  </si>
  <si>
    <t>1000-7-08</t>
  </si>
  <si>
    <t>Performance Governance System (PGS) - Operationalization of Vision Aligned Circles</t>
  </si>
  <si>
    <t>Vision Aligned Circles (VACs), PIGs operational; trainings, seminars, exposure trips, study tours, research conducted</t>
  </si>
  <si>
    <t>1000-7-09</t>
  </si>
  <si>
    <t>Socialized Housing Operation</t>
  </si>
  <si>
    <t>GK Village Socialized Housing operational; trainings, seminars, celebrations &amp; other similar activities conducted</t>
  </si>
  <si>
    <t>LGU- Sponsored HRD Training / Seminar</t>
  </si>
  <si>
    <t xml:space="preserve">In-house HRD interventions for employees, heads and officials.  </t>
  </si>
  <si>
    <t>1000-3</t>
  </si>
  <si>
    <t xml:space="preserve"> PLANNING SERVICES</t>
  </si>
  <si>
    <t>CPDO</t>
  </si>
  <si>
    <t>Formulate/prepare comprehensive project profiles for the various proposed projects of the city; Participated in the formulation of the regular annual budget including the 20% EDF</t>
  </si>
  <si>
    <t>1000-3-01</t>
  </si>
  <si>
    <t>LGU Sponsored Training Seminar &amp; Other Related Activities</t>
  </si>
  <si>
    <t>Trainings, seminars and other related activities conducted</t>
  </si>
  <si>
    <t>1000-3-02</t>
  </si>
  <si>
    <t>Monitoring &amp; Evaluation &amp; Related Activities</t>
  </si>
  <si>
    <t>One project monitored &amp; evaluated monthly.</t>
  </si>
  <si>
    <t>1000-3-03</t>
  </si>
  <si>
    <t>Operation of Community-Based Monitoring System (CBMS)</t>
  </si>
  <si>
    <t>CBMS data operational; seminars, trainings, conventions, forums, conducted / attended; capability building to barangay personne conducted</t>
  </si>
  <si>
    <t>1000-3-04</t>
  </si>
  <si>
    <t>Land Tenure Security Improvement Project</t>
  </si>
  <si>
    <t>Honorarium paid; JOs hired; plans prepared</t>
  </si>
  <si>
    <t>1000-3-05</t>
  </si>
  <si>
    <t>Parks, Playgrounds &amp; Open Spaces Development Plan</t>
  </si>
  <si>
    <t>Honorarium paid; JOs hired; development plans prepared</t>
  </si>
  <si>
    <t>1000-3-06</t>
  </si>
  <si>
    <t>Operation of Local Special Bodies</t>
  </si>
  <si>
    <t>Honorarium paid; meetings conducted; Local Special Bodies operational</t>
  </si>
  <si>
    <t>1000-8</t>
  </si>
  <si>
    <t xml:space="preserve"> CIVIL REGISTRY SERVICES</t>
  </si>
  <si>
    <t>LCR</t>
  </si>
  <si>
    <t>Birth, marriage, deaths, legal instruments and court order registered; Civil registry documents corrected; Documents authenticated in SECPA</t>
  </si>
  <si>
    <t>1000-9</t>
  </si>
  <si>
    <t>GENERAL SERVICES</t>
  </si>
  <si>
    <t>GSO</t>
  </si>
  <si>
    <t>General services programs/projects implemented</t>
  </si>
  <si>
    <t>1000-9-01</t>
  </si>
  <si>
    <t>Repair and Maintenance - Transportation Equipment</t>
  </si>
  <si>
    <t>Motor vehicles repaired and operational; supplies &amp; materials purchased; JO hired</t>
  </si>
  <si>
    <t>1000-9-02</t>
  </si>
  <si>
    <t>Repair and Maintenance - Buildings &amp; Other Structures</t>
  </si>
  <si>
    <t>Office buildings and other structures maintained and safe for occupancy; supplies &amp; materials purchased; JOs hired</t>
  </si>
  <si>
    <t>1000-9-03</t>
  </si>
  <si>
    <t>Light Vehicle Services</t>
  </si>
  <si>
    <t>Requests for light vehicle services accommodated; JOs hired</t>
  </si>
  <si>
    <t>1000-9-04</t>
  </si>
  <si>
    <t>Integrated Solid Waste Management Program - Garbage Collection</t>
  </si>
  <si>
    <t>All garbage collected; supplies &amp; materials purchased; JOs hired</t>
  </si>
  <si>
    <t>Construction and operation of Materials Composting and Recovery Facility Building</t>
  </si>
  <si>
    <t>Purchase of Boomtruck</t>
  </si>
  <si>
    <t>1 unit boomtruck purchased</t>
  </si>
  <si>
    <t>Purchase of Garbage Compactor Truck</t>
  </si>
  <si>
    <t>1 Unit Garbage Compactor Truck with front drive purchased</t>
  </si>
  <si>
    <t>1000-4</t>
  </si>
  <si>
    <t>BUDGETING SERVICES</t>
  </si>
  <si>
    <t>CBO</t>
  </si>
  <si>
    <t>Facilitated the preparation of financial plan of the city; budget executed in accordance with law; technical assistance provided budgetary concerns</t>
  </si>
  <si>
    <t>1000-6</t>
  </si>
  <si>
    <t>ACCOUNTING SERVICES</t>
  </si>
  <si>
    <t>Accounting services implemented / delivered</t>
  </si>
  <si>
    <t>1000-5</t>
  </si>
  <si>
    <t>TREASURY SERVICES</t>
  </si>
  <si>
    <t>CTO</t>
  </si>
  <si>
    <t>Stabilize &amp; strictly implement local taxation ordinance &amp; fiscal matters affecting the city government's operation</t>
  </si>
  <si>
    <t>1000-5-01</t>
  </si>
  <si>
    <t>Enhanced Tax Revenue Assessment &amp; Collection Program</t>
  </si>
  <si>
    <t>Accurate and detailed reports submitted monthly to various line agencies thru computerized system; Increased tax collection, fees &amp; charges; Seminars and trainings conducted and attended</t>
  </si>
  <si>
    <t>1000-5-02</t>
  </si>
  <si>
    <t>Premyo sa Resibo Program</t>
  </si>
  <si>
    <t>Prizes paid; promo materials printed and distributed; supplies purchased</t>
  </si>
  <si>
    <t>Updating of Tax Revenue Code of Bayawan City</t>
  </si>
  <si>
    <t>Increased local revenue; Printing and reproduction; capability building conducted; wages paid; supplies and materials purchased</t>
  </si>
  <si>
    <t>1000-10</t>
  </si>
  <si>
    <t>ASSESSMENT SERVICES</t>
  </si>
  <si>
    <t>Assessment services provided/implemented; Local, Regional, National conferences attended.</t>
  </si>
  <si>
    <t>1000-10-01</t>
  </si>
  <si>
    <t>Tax Mapping Operation</t>
  </si>
  <si>
    <t>Accounted RPT records and RPUs; Accounted real property on the conduct of actual beneficiaries for taxation purposes; accounted residential &amp; commercial bldgs; general revision conducted; data gathering conducted</t>
  </si>
  <si>
    <t>1000-13</t>
  </si>
  <si>
    <t xml:space="preserve"> LEGAL SERVICES</t>
  </si>
  <si>
    <t>CLO</t>
  </si>
  <si>
    <t>Reviewed draft contracts, documents and other instruments. Provide legal assistance &amp; support to LCE, SP, other departmes &amp; walk-in constituents, Acts as Counsel of the LGU</t>
  </si>
  <si>
    <t>ECONOMIC SERVICES</t>
  </si>
  <si>
    <t>8000-1</t>
  </si>
  <si>
    <t xml:space="preserve"> AGRICULTURAL SERVICES</t>
  </si>
  <si>
    <t>City Agri Office</t>
  </si>
  <si>
    <t>Formulates plans and projects for a Modernized Smallholder Agriculture &amp; fisheries through enhancing &amp; empowering the agricultural players as partners in the promotion of agricultural productivity.</t>
  </si>
  <si>
    <t>8000-1-01</t>
  </si>
  <si>
    <t>Aid to CAFC</t>
  </si>
  <si>
    <t>Meetings, capability-buildings, study tours, exposure trips &amp; other related activities conducted/attended; supplies and materials purchased; M&amp;E conducted</t>
  </si>
  <si>
    <t>Awareness raising of risks from climate change risks or/and benefits of adaptation</t>
  </si>
  <si>
    <t>8000-1-02</t>
  </si>
  <si>
    <t>Aid to Rural-Based Organizations</t>
  </si>
  <si>
    <t>Meetings, seminars, workshops, conferences, fora, congresses, study tours and exposure trips &amp; other related activities conducted/attended; livelihood projects provided to RBOs</t>
  </si>
  <si>
    <t>8000-1-03</t>
  </si>
  <si>
    <t>Agro-Celebration &amp; Related Activities</t>
  </si>
  <si>
    <t>Agro-fair, Search for Outstanding Farmers &amp; RBOs conducted; Recognized outstanding farmers and agri-development centers in the City; honorarium paid; awards provided</t>
  </si>
  <si>
    <t>8000-1-04</t>
  </si>
  <si>
    <t>Operation of Agricultural Development Centers and Nurseries</t>
  </si>
  <si>
    <t>Good quality planting materials produced, procured; demo farms established; farmers trainings conducted; consultant and JO technicians hired</t>
  </si>
  <si>
    <t>8000-1-05</t>
  </si>
  <si>
    <t>Plantation Crop Program</t>
  </si>
  <si>
    <t>New areas planted with plantation crops and fuelwood; diversified crops; fertilizers purchased; validation &amp; monitoring conducted; trainings conducted; JOs hired</t>
  </si>
  <si>
    <t>8000-1-06</t>
  </si>
  <si>
    <t>Certified seeds and fertilizers provided; crop insurance provided; training &amp; seminars to farmers and technician conducted/provided; JOs hired; traveling expenses paid</t>
  </si>
  <si>
    <t>8000-1-07</t>
  </si>
  <si>
    <t>200 has with seed subsidy and fertilizers provided;  seed production areas established; JOs hired</t>
  </si>
  <si>
    <t>8000-1-08</t>
  </si>
  <si>
    <t xml:space="preserve"> Coastal Resource Management Program</t>
  </si>
  <si>
    <t>Reduced incidence of illegal fishing; conducted coastal patrols in municipal waters; increased awareness of stakeholders; livelihood projects installed; coastal habitat protection activities conducted; Planted mangove seedlings in coastal zone; Seminars, trainings, IECs, educational visits, meetings, workshops conducted; repair, awards</t>
  </si>
  <si>
    <t>Harmonize climate change adaptation plans in local resource management and local fisheries development</t>
  </si>
  <si>
    <t>8000-1-09</t>
  </si>
  <si>
    <t>Produced fish fry/fingerlings; Dispersed fry/fingerling to farmers; Produced fish in grow-out ponds; Inspected/monitored grow-out ponds; Conducted seminars, trainings, IECs; zoological and other supplies purchased</t>
  </si>
  <si>
    <t>Promote fish farming and aquaculture practices or techniques to reduce vulnerability to CC &amp; CV (I,e, due to changes in water quality or variation in fishing season)</t>
  </si>
  <si>
    <t>8000-1-10</t>
  </si>
  <si>
    <t>Facilities operational; agri and zoological supplies purchased; consultancy and travel expenses paid; inputs and support provided</t>
  </si>
  <si>
    <t>8000-1-11</t>
  </si>
  <si>
    <t>20 has provided with farm input/subsidy; 80 FBs given technical assistance; 1 org assisted; 20 has supervised and monitored; trainings, seminars, meetings, exposure trips conducted</t>
  </si>
  <si>
    <t>8000-1-12</t>
  </si>
  <si>
    <t>Trainings, seminars, workshops, meetings conducted; rubber nurseries operation; Rubber seedlings propagated; Established additional plantation; Monitored rubber nurseries and plantations; Delivered planting materials to farmers; supported rubber coops; Conducted project visitations; Consultant hired; fertilizers provided</t>
  </si>
  <si>
    <t>Promote agro-forestry such as cacao, coffee, rubber production and seedling distribution</t>
  </si>
  <si>
    <t>8000-1-13</t>
  </si>
  <si>
    <t>100 farmers provided input subsidy and technical assistance provided; max of 5 has conducted monitoring &amp; evaluation; 1 demo farm assisted; IECs conducted;  trainings, seminars, exposure trips conducted; Consultant hired</t>
  </si>
  <si>
    <t>8000-1-14</t>
  </si>
  <si>
    <t>Organic Agriculture Program</t>
  </si>
  <si>
    <t>10 new BOGS-certified farms established; increase number of 10 BOGS-certified farms; 1 demo farm established; 30 farmers/school subsidized; 750 liters of NFS produced; meetings, trainings, study tours, exposure trips conducted; awards/incentives, honorarium provided; publications printed</t>
  </si>
  <si>
    <t>Improve the adaptive capacity of farmers and fisherfolk through the provision of relevant technologies and information</t>
  </si>
  <si>
    <t>8000-1-15</t>
  </si>
  <si>
    <t>100 farmers assisted; supplies and materials purchased; technicians hired; rentals paid; capability building, trainings, seminars, meetings conducted; computer and printer purchased</t>
  </si>
  <si>
    <t>8000-1-16</t>
  </si>
  <si>
    <t>Operations &amp; Maintenance of Bio-N Mixing Plant</t>
  </si>
  <si>
    <t>Preparation of Carrier, mineral &amp; Bio-N reconstitution &amp; labelling; Maintenance of mixing plant; Released (sold) Bio-N packets to farmers &amp; technicians; printing and publication; travel expenses paid</t>
  </si>
  <si>
    <t>8000-1-17</t>
  </si>
  <si>
    <t xml:space="preserve"> Essential Oil Crops Production</t>
  </si>
  <si>
    <t>10,000 seedlings planted/transplanted; 8 nurseries with planted crops; 1,500 kilos biomass harvested; Conducted IEC to farmer beneficiaries.</t>
  </si>
  <si>
    <t>8000-1-18</t>
  </si>
  <si>
    <t>Farmers' Information &amp; Technology Services (FITS)</t>
  </si>
  <si>
    <t>Techno trainings/seminars, validation, BOGS activities conducted/participated, IEC materials produced/dessiminated; internet services provided</t>
  </si>
  <si>
    <t>Establish and/or popularize farmers' field school / climate field school to demonstrate best practices</t>
  </si>
  <si>
    <t>8000-2</t>
  </si>
  <si>
    <t xml:space="preserve"> VETERINARY SERVICES</t>
  </si>
  <si>
    <t>CVO</t>
  </si>
  <si>
    <t>Formulate strategies &amp; plans in controlling communicable &amp; other poultry diseases of livestock/poultry &amp; other domestic animals</t>
  </si>
  <si>
    <t>8000-2-01</t>
  </si>
  <si>
    <t>Rabies Prevention &amp; Control Program</t>
  </si>
  <si>
    <t xml:space="preserve">Anti-Rabies vaccination, elimination of stray dogs conducted; Rabies Awareness celebrations conducted; deworming and other veterinary services provided </t>
  </si>
  <si>
    <t>Develop climate resilient livestock production system and technologies</t>
  </si>
  <si>
    <t>8000-2-02</t>
  </si>
  <si>
    <t>Operation of  Livestock Auction Market, Foot &amp; Wheel Bath and Pooling Places</t>
  </si>
  <si>
    <t>Livestock Auction Market, Foot &amp; Wheel Bath and Pooling Places operational and maintained; weighing sclaes calibrated; prices monitored; livestock checkpoints conducted</t>
  </si>
  <si>
    <t>8000-2-03</t>
  </si>
  <si>
    <t>Improvement of Veterinary Services &amp; Livestock Health Maintenance</t>
  </si>
  <si>
    <t>Animal welfare mission conducted; monitoring and implementation of livestock health; animal vaccinations/immunization conducted; IECs conducted; search for outstanding BLAIDEs conducted</t>
  </si>
  <si>
    <t>8000-2-04</t>
  </si>
  <si>
    <t>Operation and Maintenance of Dairy Demonstration Farm</t>
  </si>
  <si>
    <t>7,000 liters of milk produced; 9 dairy buffalos taken cared of; monitoring and meetings conducted; search for outstanding dairy farmers conducted; seminars, trainings, study tours conducted/attended</t>
  </si>
  <si>
    <t>8000-2-05</t>
  </si>
  <si>
    <t>Task Force Hot Meat</t>
  </si>
  <si>
    <t>Task force hot meat operation and post abattoir inspection conducted; IECs and Meat Safety Consciousness Week conducted</t>
  </si>
  <si>
    <t>Women and poultry farmers assisted; dairy animal provided</t>
  </si>
  <si>
    <t>Supplemental Feeding Program</t>
  </si>
  <si>
    <t>Decreased malnutrition rate</t>
  </si>
  <si>
    <t>8000-2-06</t>
  </si>
  <si>
    <t>Natural breeding and AI on livestock facilitated; treatment, deworming and vaccination conducted; meetings, training, seminars, workshops &amp; other similar activities conducted; demo on production of vermin-compost conducted</t>
  </si>
  <si>
    <t>8000-3</t>
  </si>
  <si>
    <t>ENVIRONMENT AND NATURAL RESOURCES SERVICES</t>
  </si>
  <si>
    <t>Environment and natural resources are protected, managed &amp; conserved.</t>
  </si>
  <si>
    <t>8000-3-01</t>
  </si>
  <si>
    <t>Wastewater Management Services</t>
  </si>
  <si>
    <t>Wastewater Treatment Facilities properly maintained and operated</t>
  </si>
  <si>
    <t>Treatment of wastewater for conservation/re-use purposes to respond to declines in water availability due to climate change and climate variability.</t>
  </si>
  <si>
    <t>8000-3-02</t>
  </si>
  <si>
    <t>City Sanitation Services</t>
  </si>
  <si>
    <t>Cleanliness and sanitation of city streets and plazas maintained; job order personnel hired</t>
  </si>
  <si>
    <t>Incorporate changes in design of sanitation systems, waste water treatment and disposal system in response to extreme weather and flood events arising from CC and CV</t>
  </si>
  <si>
    <t>Forest and Forestland Management Services</t>
  </si>
  <si>
    <t>City ENRO/ FMU</t>
  </si>
  <si>
    <t>100 forestland occupants documented &amp; registered; 250 has. of LGU acquired properties developed for water production &amp; wildlife habitat; enforcement of forestry laws; permanent vegetative cover maintained; CSC holders evaluated; GIZ &amp; CBFMMP-funded projects maintained; continuing IECs conducted; farm inputs &amp; planting materials procured</t>
  </si>
  <si>
    <t>Fuelwood plantation established, maintained and documented; continuing IECs conducted; technical assistance provided</t>
  </si>
  <si>
    <t>Procurement of Privately-Owned Lands Within Magsakang Sub-Watershed</t>
  </si>
  <si>
    <t>140 hectares of privately-owned lands procured for watershed rehabilitation</t>
  </si>
  <si>
    <t>Improvement of Bayawan City Waste Management &amp; Ecology Center</t>
  </si>
  <si>
    <t>Various BCWMEC facilities constructed/rehabilitated, installed, purchased</t>
  </si>
  <si>
    <t>8000-5</t>
  </si>
  <si>
    <t xml:space="preserve"> ENGINEERING SERVICES</t>
  </si>
  <si>
    <t>Dec.</t>
  </si>
  <si>
    <t>Initiates, reviews &amp; recommends changes in policies &amp; objectives, procedures &amp; practices in infra-structure development &amp; public works in general</t>
  </si>
  <si>
    <t>8000-5-01</t>
  </si>
  <si>
    <t>Repair and Maintenance of City Electrical Systems</t>
  </si>
  <si>
    <t>6 systems repaired and maintained</t>
  </si>
  <si>
    <t>8000-5-02</t>
  </si>
  <si>
    <t>Asphalt and concrete pavement re-sealed and repaired</t>
  </si>
  <si>
    <t>Enhance road maintenance to respond to climate change and climate variability</t>
  </si>
  <si>
    <t>8000-5-03</t>
  </si>
  <si>
    <t>Repair and Maintenance of Tabuan - Banaybanay - Bugay - San Jose - Manduao FMR</t>
  </si>
  <si>
    <t>road scraped, potholes patched</t>
  </si>
  <si>
    <t>8000-5-04</t>
  </si>
  <si>
    <t>water systems repaired, maintained and made operational</t>
  </si>
  <si>
    <t>Construct/Repair/Rehabilitate national and communal irrigation systems, dams and water storage systems to manage changes in the water cycle due to climate change and climate variability</t>
  </si>
  <si>
    <t>8000-5-05</t>
  </si>
  <si>
    <t>Repair and Maintenance of Nangka-Narra FMR</t>
  </si>
  <si>
    <t>8000-5-06</t>
  </si>
  <si>
    <t>Repair and Maintenance of Villareal-Cansumalig-San Isidro FMR</t>
  </si>
  <si>
    <t>8000-5-07</t>
  </si>
  <si>
    <t>Repair and Maintenance of Banga-Tayawan FMR</t>
  </si>
  <si>
    <t>8000-5-08</t>
  </si>
  <si>
    <t>Repair and Maintenance of Dawis-Lapay FMR</t>
  </si>
  <si>
    <t>8000-5-09</t>
  </si>
  <si>
    <t>Repair and Maintenance of Kalumboyan-Manduao FMR</t>
  </si>
  <si>
    <t>8000-5-10</t>
  </si>
  <si>
    <t>Operation and Maintenance of Motorpool</t>
  </si>
  <si>
    <t>Various Construction &amp; Heavy Equipment equipment maintained and operational; Tractor &amp; Trucking services provided; Agri Engineering services provided</t>
  </si>
  <si>
    <t>8000-5-11</t>
  </si>
  <si>
    <t>Safety and Health &amp; 5S Program</t>
  </si>
  <si>
    <t>Reports submitted; trainings and/or seminars  conducted and attended; signages and posters installed, personnel issued with PPE</t>
  </si>
  <si>
    <t>8000-5-12</t>
  </si>
  <si>
    <t>Operation and Maintenance of Rock Crusher</t>
  </si>
  <si>
    <t>Rock Crusher repaired and maintained; repair parts purchased</t>
  </si>
  <si>
    <t>8000-5-13</t>
  </si>
  <si>
    <t>Repair and Maintenance of City Streets Drainage</t>
  </si>
  <si>
    <t>City Streets Drainage repaired and maintained</t>
  </si>
  <si>
    <t>Improve resilience of infrastructure (bridges, water supply, comm infra, water storage, coastal defense, etc.)…</t>
  </si>
  <si>
    <t>8000-5-14</t>
  </si>
  <si>
    <t>Repair &amp; Maintenance of Bayawan Communal Irrigation Systems</t>
  </si>
  <si>
    <t>Bayawan Communal Irrigation Systems repaired and maintained</t>
  </si>
  <si>
    <t>Construction of Government Center Road Network</t>
  </si>
  <si>
    <t xml:space="preserve">660 lm road concreted; 490 lm drainage constructed; </t>
  </si>
  <si>
    <t>Installation of Street Lighting System at Government Center</t>
  </si>
  <si>
    <t>572 lm street lighting system installed</t>
  </si>
  <si>
    <t>8000-5-15</t>
  </si>
  <si>
    <t>Improvement of New City Engineering Office (CEO) Buildings and Grounds</t>
  </si>
  <si>
    <t>80 office cubicles fabricated/installed, 38 sqm stock room constructed; 1 unit wastewater treatment facility and 350 lm drainage constructed; 300 sqm garage for heavy equipment constructed; 100lm perimeter fence constructed</t>
  </si>
  <si>
    <t>8000-5-16</t>
  </si>
  <si>
    <t>Repair of Narra Barangay Agricultural Development Center (BADC)</t>
  </si>
  <si>
    <t>Narra BADC repaired</t>
  </si>
  <si>
    <t>Lot Acquisition for the Construction of NORSU College Extension at Barangay Tabuan</t>
  </si>
  <si>
    <t>4 hectares of lot acquired to be used for the establishment of NORSU College Extension in Brgy. Tabuan</t>
  </si>
  <si>
    <t>Construction of Flat Slab Bridge Along Banaybanay-Cangcawit Road</t>
  </si>
  <si>
    <t>1 unit 3.0m x 6.0m Flat Slab Bridge along Banaybanay-Cangcawit Road constructed</t>
  </si>
  <si>
    <t>Construction of 2 Units Flat Slab Bridge and Pipe Culverts Along Tayawan-Kalumboyan Road</t>
  </si>
  <si>
    <t>2 Units 3.0m x 6.0m Flat Slab Bridge constructed and 2 lines of culvert pipes installed</t>
  </si>
  <si>
    <t>Improvement of Multi-Purpose Hall, Banga</t>
  </si>
  <si>
    <t>Function hall constructed</t>
  </si>
  <si>
    <t>8000-5-18</t>
  </si>
  <si>
    <t>Road Surfacing from Barangay Proper to Sitio Gaw-gaw to Sitio Aya, Brgy. Bugay</t>
  </si>
  <si>
    <t>One (1) 6-meter road from Barangay Proper to Sitio Gaw-gaw to Sitio Aya, Brgy. Bugay surfaced/improved</t>
  </si>
  <si>
    <t>Road Surfacing from Barangay Proper to Sitio Mambuy-og to Sitio Canlantang, Brgy. Bugay</t>
  </si>
  <si>
    <t>One (1) 6-meter road from Barangay Proper to Sitio Mambuy-og to Sitio Canlantang, Brgy. Bugay surfaced/improved</t>
  </si>
  <si>
    <t>Fabrication of Collapsible Temporary Facilities</t>
  </si>
  <si>
    <t>5 units collapsible temporary facilities fabricated (5.0 m x 20.0 m per unit)</t>
  </si>
  <si>
    <t>Construction of New City Veterinary Office</t>
  </si>
  <si>
    <t>New City Veterinary Office constructed</t>
  </si>
  <si>
    <t>Improvement of Livestock Auction Market Office, Brgy. Dawis</t>
  </si>
  <si>
    <t>Livestock Auction Market Office facilities improved</t>
  </si>
  <si>
    <t>Construction of Mini Slaughterhouse at Brgy. Dawis</t>
  </si>
  <si>
    <t>1 unit mini slaughterhouse constructed</t>
  </si>
  <si>
    <t>Fabrication of Steel Chute for City Veterinary Office</t>
  </si>
  <si>
    <t>Steel chute fabricated (serves as restraining facility for large ruminants during conduct of vaccination, deworming, and AI)</t>
  </si>
  <si>
    <t>Construction of Perimeter Fence at Dawis Livestock Auction Market</t>
  </si>
  <si>
    <t>Perimeter Fence at Dawis Livestock Auction Market constructed</t>
  </si>
  <si>
    <t>Completion of Carabao Sheds at Dawis Livestock Auction Market</t>
  </si>
  <si>
    <t>Carabao sheds completed</t>
  </si>
  <si>
    <t>8000-6-1</t>
  </si>
  <si>
    <t xml:space="preserve"> COOP &amp; MANPOWER DEVELOPMENT SERVICES</t>
  </si>
  <si>
    <t>Formulate, adopts &amp; implement integrated programs consistent with the city's socio-economic development plans.</t>
  </si>
  <si>
    <t>8000-6-1-01</t>
  </si>
  <si>
    <t>Aid to Tripartite Industrial Peace Council</t>
  </si>
  <si>
    <t>Regular meetings of the TIPC conducted; Capability building seminars, trainings, meetings attended; Labor day celeb, rural workers conference assisted</t>
  </si>
  <si>
    <t>8000-6-1-02</t>
  </si>
  <si>
    <t>Aid to City Coop Development Council</t>
  </si>
  <si>
    <t>Regular meetings of Officers &amp; Members of the CCDC conducted; Enhancement seminars for coop leaders conducted</t>
  </si>
  <si>
    <t>8000-6-1-03</t>
  </si>
  <si>
    <t>City Cooperative Development Programs &amp; Services</t>
  </si>
  <si>
    <t>Capability bldg. seminars, trainings, workshops conducted &amp; participated;Coop summit, assemblies &amp; other related activities attended; Conduct meetings with City Coop Dev. Council; Citywide Coop Assembly/Summit conducted; CDA accreditation</t>
  </si>
  <si>
    <t>8000-6-1-04</t>
  </si>
  <si>
    <t>DTI Programs &amp; Services</t>
  </si>
  <si>
    <t>Seminars, trainings, meetings, conferences, workshops, exposure trips, caravans evaluation &amp; assessment attended/ conducted/facilitated; Business name registration conducted/facilitated; Inspection &amp; calibration of weighing scales conducted; Inspection of business name, price tags and labelling conducted, Regular price monitoring of basic and prime commodities conducted</t>
  </si>
  <si>
    <t>8000-6-1-05</t>
  </si>
  <si>
    <t>DOLE/PESO Programs &amp; Services</t>
  </si>
  <si>
    <t>SPES DOLE R7 with LGU counterpart facilitated; job, career &amp; trade fair conducted; passport servicing assisted;  Seminars, conferences, orientations, business forums, exposure trips, labor education and pre-employment seminars &amp; other related activities conducted/attended/facilitated; PESO clearances issued; wages for takay workers provided, reports submitted; SEA-K assistance provided</t>
  </si>
  <si>
    <t>8000-6-1-06</t>
  </si>
  <si>
    <t>TESDA SKILLS TRAINING Program and Services</t>
  </si>
  <si>
    <t>Community/Center-based skills training conducted; trainees graduated; Skills Competition conducted; trade areas accredited; Trade passers issued with the National Certificate NC 1 or II; Seminars, trainings, exposure trips, meetings &amp; conferences &amp; other related activities attended; JOs hired; Scholarship skills training budget provided.</t>
  </si>
  <si>
    <t>8000-6-1-07</t>
  </si>
  <si>
    <t>Bayawan City Technology &amp; Livelihood Development Center Programs and Services</t>
  </si>
  <si>
    <t>Jan.</t>
  </si>
  <si>
    <t>Seminars, conferences, livelihood trainings &amp; other related activities conducted/attended; Staff hired, wages provided; Supplies, materials, fuel, oil &amp; lubricants &amp; other related expenses provided; Conducted Center -Based Scholarship Skills Training thru TESDA Accredited training provided for different barangays in the city.</t>
  </si>
  <si>
    <t>8000-6-1-08</t>
  </si>
  <si>
    <t>Subsidy to Livelihood Program for Women's Associations / Organizations</t>
  </si>
  <si>
    <t>Seminars, conferences, livelihood trainings &amp; assistance and other related activities conducted/attended; subsidy provided</t>
  </si>
  <si>
    <t>8000-6-2</t>
  </si>
  <si>
    <t xml:space="preserve"> MARKET OPERATION</t>
  </si>
  <si>
    <t>PMO</t>
  </si>
  <si>
    <t>public market operational and maintained</t>
  </si>
  <si>
    <t>8000-6-2-01</t>
  </si>
  <si>
    <t>Operation and Maintenance of Public Market</t>
  </si>
  <si>
    <t>Supplies and materials for upkeeping of cleanliness &amp; proper sanitation procured</t>
  </si>
  <si>
    <t>8000-6-3</t>
  </si>
  <si>
    <t>SLAUGHTERHOUSE OPERATION</t>
  </si>
  <si>
    <t>Slaughterhouse</t>
  </si>
  <si>
    <t>Cleaned and sanitized slaughterhouse; All animals are accounted &amp; inspected</t>
  </si>
  <si>
    <t>8000-6-4</t>
  </si>
  <si>
    <t>OPERATION OF PUBLIC CEMETERY</t>
  </si>
  <si>
    <t>Total area of public cemetery maintained (11,342 sq. m.)</t>
  </si>
  <si>
    <t>SOCIAL SERVICES</t>
  </si>
  <si>
    <t>3000-100-1</t>
  </si>
  <si>
    <t xml:space="preserve"> EDUCATIONAL SERVICES</t>
  </si>
  <si>
    <t>BNHS</t>
  </si>
  <si>
    <t>Increase literacy rate; Give quality education</t>
  </si>
  <si>
    <t>3000-100-2</t>
  </si>
  <si>
    <t>Telephone Expenses</t>
  </si>
  <si>
    <t>City Division</t>
  </si>
  <si>
    <t>Telephone bills for various schools paid</t>
  </si>
  <si>
    <t>3000-100-3</t>
  </si>
  <si>
    <t>NIRAA Meet 2017</t>
  </si>
  <si>
    <t>Attendance and participation in the NIRAA MEET 2017 Activities</t>
  </si>
  <si>
    <t>3000-100-4</t>
  </si>
  <si>
    <t>BSP Registration and Other Activities</t>
  </si>
  <si>
    <t>Registration &amp; attendance in various BSP Activities</t>
  </si>
  <si>
    <t>3000-100-5</t>
  </si>
  <si>
    <t>GSP Registration and Other Activities</t>
  </si>
  <si>
    <t>Registration &amp; attendance in various GSP Activities</t>
  </si>
  <si>
    <t>3000-100-6</t>
  </si>
  <si>
    <t>STAR HOLIDAY</t>
  </si>
  <si>
    <t>Attendance and participation in the Star Holiday Activities</t>
  </si>
  <si>
    <t>3000-100-7</t>
  </si>
  <si>
    <t>Attendance to Brigada Awarding</t>
  </si>
  <si>
    <t>Brigada awarding attended and participated</t>
  </si>
  <si>
    <t>3000-100-8</t>
  </si>
  <si>
    <t>Senior High School (SHS) Programs/Projects/Activities</t>
  </si>
  <si>
    <t>SHS Projects and Activities implemented</t>
  </si>
  <si>
    <t>3000-100-9</t>
  </si>
  <si>
    <t>Araling Panlipunan Activities</t>
  </si>
  <si>
    <t>Attendance and participation in Araling Panlipunan Activities</t>
  </si>
  <si>
    <t>3000-100-10</t>
  </si>
  <si>
    <t>ALS Activities</t>
  </si>
  <si>
    <t>Attendance and participation in the ALS Activities</t>
  </si>
  <si>
    <t>3000-100-11</t>
  </si>
  <si>
    <t>PRESSCON Activities</t>
  </si>
  <si>
    <t>Attendance and participation in the PRESSCON Activities</t>
  </si>
  <si>
    <t>3000-100-12</t>
  </si>
  <si>
    <t>Science Activities</t>
  </si>
  <si>
    <t>Attendance and participation in theScience Activities</t>
  </si>
  <si>
    <t>3000-100-13</t>
  </si>
  <si>
    <t>Math Activities</t>
  </si>
  <si>
    <t>Attendance and participation in the Math Activities</t>
  </si>
  <si>
    <t>3000-100-14</t>
  </si>
  <si>
    <t>STEP Competition/Activities</t>
  </si>
  <si>
    <t>Attendance and participation in the Step Competition Activities</t>
  </si>
  <si>
    <t>3000-100-15</t>
  </si>
  <si>
    <t>Whole Brain Learning System</t>
  </si>
  <si>
    <t>Whole Brain Learning System activities conducted; materials reproduced</t>
  </si>
  <si>
    <t>3000-100-16</t>
  </si>
  <si>
    <t>Research and Development Program</t>
  </si>
  <si>
    <t>Reseach studies/evaluation/surveys conducted</t>
  </si>
  <si>
    <t>3000-100-17</t>
  </si>
  <si>
    <t>Construction of Bamboo Wokshop Structure at Cabangal MHS</t>
  </si>
  <si>
    <t>Wokshop Structure at Cabangal MHS constructed</t>
  </si>
  <si>
    <t>3000-100-18</t>
  </si>
  <si>
    <t>Construction of Platform Stage at Cabangal MHS</t>
  </si>
  <si>
    <t>Platform Stage at Cabangal MHS constructed</t>
  </si>
  <si>
    <t>3000-100-19</t>
  </si>
  <si>
    <t>Construction of Water Impounding Tank at Cabangal MHS</t>
  </si>
  <si>
    <t>Water Impounding Tank at Cabangal MHS constructed / installed</t>
  </si>
  <si>
    <t>3000-100-20</t>
  </si>
  <si>
    <t>Construction of Agripreneur Integrated Learning Facility at Omod Integrated School</t>
  </si>
  <si>
    <t>Agripreneur Integrated Learning Facility at Omod Integrated School constructed</t>
  </si>
  <si>
    <t>3000-200</t>
  </si>
  <si>
    <t xml:space="preserve"> HEALTH SERVICES</t>
  </si>
  <si>
    <t>Adopted &amp; implemented all DOH &amp; LGU initiated/special programs &amp; projects that have direct impact on people's health</t>
  </si>
  <si>
    <t>3000-200-01</t>
  </si>
  <si>
    <t>Family Planning Program &amp; POPCOM Program</t>
  </si>
  <si>
    <t>Family Planning commodities provided; FP methods available; PMC sessions conducted; reproductive health services provided</t>
  </si>
  <si>
    <t>3000-200-02</t>
  </si>
  <si>
    <t>Sanitary toilets constructed; food handlers class conducted; sanitation inspection conducted; 100% water monitoring conducted; IECs conducted</t>
  </si>
  <si>
    <t>Implement program for community health emergency preparedness and response</t>
  </si>
  <si>
    <t>3000-200-03</t>
  </si>
  <si>
    <t>Dugo Ko Kinabuhi Mo Program</t>
  </si>
  <si>
    <t>Mass blood-letting activities, blood typing conducted</t>
  </si>
  <si>
    <t>3000-200-04</t>
  </si>
  <si>
    <t>IECs and activities for vector control and disease prevention conducted</t>
  </si>
  <si>
    <t>3000-200-05</t>
  </si>
  <si>
    <t>Teaching-learning activities &amp; promotional strategies conducted</t>
  </si>
  <si>
    <t>Strengthen health management/Information Management</t>
  </si>
  <si>
    <t>3000-200-06</t>
  </si>
  <si>
    <t>STI clinic activities and programs conducted; regular hygiene exam for GROs conducted; training, seminars, meetings, radio advocacies conducted; supplies purchased</t>
  </si>
  <si>
    <t>3000-200-07</t>
  </si>
  <si>
    <t>National Tuberculosis Program</t>
  </si>
  <si>
    <t>All identified TB cases treated; mortality rate reduced; TB treatment provided</t>
  </si>
  <si>
    <t>3000-200-08</t>
  </si>
  <si>
    <t>Decreased malnutrition rate; seminars, training, sessions with mother conducted</t>
  </si>
  <si>
    <t>3000-200-09</t>
  </si>
  <si>
    <t>Medical, dental and surgical services provided to various barangays</t>
  </si>
  <si>
    <t>3000-200-10</t>
  </si>
  <si>
    <t>Dental Health Program</t>
  </si>
  <si>
    <t>Tooth brushing drill and demonstration, oral urgent treatment, free clinics conducted</t>
  </si>
  <si>
    <t>3000-200-11</t>
  </si>
  <si>
    <t>Malnutrition rate reduced; goat dispersal program, operation timbang conducted; brgy nutri-centers sustained</t>
  </si>
  <si>
    <t>3000-200-12</t>
  </si>
  <si>
    <t>Increased number of facility based deliveries thru availability of DOH Philhealth-accreditted birthing facility; decreased maternal mortality rate</t>
  </si>
  <si>
    <t>3000-200-13</t>
  </si>
  <si>
    <t>All Newborns at birthing facility screened</t>
  </si>
  <si>
    <t>3000-200-14</t>
  </si>
  <si>
    <t>National Leprosy Control Program</t>
  </si>
  <si>
    <t>Identified leprosy cases managed and treated</t>
  </si>
  <si>
    <t>3000-200-15</t>
  </si>
  <si>
    <t>Support Staff for Health Services Delivery</t>
  </si>
  <si>
    <t>Support Staff for Health Service Delivery hired</t>
  </si>
  <si>
    <t>Water Quality Surveillance</t>
  </si>
  <si>
    <t>100% drinking water sources inspected/disinfected; IECs/campaigns conducted</t>
  </si>
  <si>
    <t>3000-200-16</t>
  </si>
  <si>
    <t>Counterpart paid</t>
  </si>
  <si>
    <t>3000-500</t>
  </si>
  <si>
    <t xml:space="preserve"> SOCIAL, WELFARE AND DEVELOPMENT SERVICES</t>
  </si>
  <si>
    <t>Formulated measures for the approval of the Sanggunian &amp; provided technical assistance &amp; support to the Mayor in carrying out measures to ensure the delivery of basic services and provision of an adequate facilities relative to Social Welfare &amp; Development Services.</t>
  </si>
  <si>
    <t>3000-500-01</t>
  </si>
  <si>
    <t>Emergency Assistance Program</t>
  </si>
  <si>
    <t>Assistance extended to individual/ families in crisis situations; extension of limited cash/kind assistance to individual in crisis situation (typhoon, flood, landslide, fire victims &amp; strandees)</t>
  </si>
  <si>
    <t>3000-500-02</t>
  </si>
  <si>
    <t>Assistance to Psychiatric Program Implementation</t>
  </si>
  <si>
    <t>Monthly consultation conducted; honorarium of Psychiatrists paid; medicines, supplies and materials purchased; travel allowance, meals &amp; fuel expense paid</t>
  </si>
  <si>
    <t>3000-500-03</t>
  </si>
  <si>
    <t>Financial Assistance to Patients of Vehicular Accident Involving LGU Vehicles</t>
  </si>
  <si>
    <t>Financial assistance provided</t>
  </si>
  <si>
    <t>3000-500-04</t>
  </si>
  <si>
    <t>Day Care Services Program</t>
  </si>
  <si>
    <t>Meetings, trainings, seminars, capability building, workshops,  celebrations, exposure trips &amp; other related activities conducted/attended; traveling allowance, honorarium, transportation and accomodation provided; supplies &amp; materials provided; job order personnel hired</t>
  </si>
  <si>
    <t>3000-500-05</t>
  </si>
  <si>
    <t>Family Week celebration conducted; trainings, seminars, meetings, workshops and other related activities conducted</t>
  </si>
  <si>
    <t>3000-500-06</t>
  </si>
  <si>
    <t>Burial Assistance-Fabrication of  Coffin</t>
  </si>
  <si>
    <t>Coffins fabricated and extended to indigent clients</t>
  </si>
  <si>
    <t>3000-500-07</t>
  </si>
  <si>
    <t>Food, fuel, oil &amp; other supplies provided; 4 houseparents hired; traveling and training allowance provided; assistance to back to school program provided; psychology eval conducted; trainings, seminars, workshops, for a &amp; other related activities conducted/attended</t>
  </si>
  <si>
    <t>3000-500-08</t>
  </si>
  <si>
    <t xml:space="preserve">Meetings, trainings, seminars, capability building, workshops, medical missions, fora, celebrations, exposure trips &amp; other related activities conducted/attended; traveling allowance, cash assistance, incentives and honorarium provided; transportation, fuel, oil &amp; lubricants and other supplies &amp; materials provided;JO personnel hired; women's federation training, seminars &amp; other related activities conducted                           </t>
  </si>
  <si>
    <t>3000-500-09</t>
  </si>
  <si>
    <t>Meetings, trainings, seminars, capability building, workshops, medical missions, fora, celebrations, exposure trips &amp; other related activities conducted/attended; traveling allowance, cash assistance, incentives and honorarium provided; transportation, fuel, oil &amp; lubricants and other supplies &amp; materials provided; job order personnel hired</t>
  </si>
  <si>
    <t>3000-500-10</t>
  </si>
  <si>
    <t>Operation of CICL  Center</t>
  </si>
  <si>
    <t>Meetings, trainings, seminars, capability building, workshops,  fora, celebrations, exposure trips &amp; other related activities conducted/attended; traveling allowance, cash assistance, incentives and honorarium provided; transportation, fuel, oil &amp; lubricants and other supplies &amp; materials provided; job order personnel hired; phychology evaluation conducted; CICL Building, IT equipment improved, repaired &amp; maintained; office tables fabricated</t>
  </si>
  <si>
    <t>3000-500-11</t>
  </si>
  <si>
    <t>Adoption and Foster Care</t>
  </si>
  <si>
    <t>Advocacy, fora, training, seminars, meetings, capability development, celebrations and other related activities conducted / attended; motherland tour, search and reunion conducted; recruitment, accreditation, counseling provided</t>
  </si>
  <si>
    <t>3000-500-12</t>
  </si>
  <si>
    <t>Management and Supervision of Housing Projects</t>
  </si>
  <si>
    <t>Livelihood assistance provided; training, seminars, meetings conducted</t>
  </si>
  <si>
    <t>3000-500-13</t>
  </si>
  <si>
    <t>Forum, capability development, meetings, trainings and other related activities conducted/attended; fuel, traveling allowance provided</t>
  </si>
  <si>
    <t>3000-500-14</t>
  </si>
  <si>
    <t>GK Sibol Program</t>
  </si>
  <si>
    <t>FGKC Sibol Programs, trainings, celebrations &amp; other similar activities implemented/conducted/attended</t>
  </si>
  <si>
    <t>20% ECONOMIC DEVELOPMENT FUND (EDF)</t>
  </si>
  <si>
    <t>8000-5-20</t>
  </si>
  <si>
    <t>Establishment of Montessori-Type Early Child Care Development Centers</t>
  </si>
  <si>
    <t>Montessori-Type Early Child Care Development Centers established</t>
  </si>
  <si>
    <t>20% EDF</t>
  </si>
  <si>
    <t>8000-5-21</t>
  </si>
  <si>
    <t xml:space="preserve"> Construction of Pigpens</t>
  </si>
  <si>
    <t>20 pig pens constructed</t>
  </si>
  <si>
    <t>8000-5-22</t>
  </si>
  <si>
    <t xml:space="preserve"> Construction of 2 Units Small Scale Rubber Processing Plant wd Shed</t>
  </si>
  <si>
    <t>2 Units Small Scale Rubber Processing Plant wd Shed constructed</t>
  </si>
  <si>
    <t>8000-5-23</t>
  </si>
  <si>
    <t>Purchase of Breeding Stocks</t>
  </si>
  <si>
    <t>Breeding Stocks purchased</t>
  </si>
  <si>
    <t>8000-5-24</t>
  </si>
  <si>
    <t xml:space="preserve"> Purchase of Backhoe</t>
  </si>
  <si>
    <t>Backhoe purchased</t>
  </si>
  <si>
    <t>8000-5-25</t>
  </si>
  <si>
    <t xml:space="preserve">  Improvement of Brgy. Dawis Livestock Auction Market</t>
  </si>
  <si>
    <t>Holding pens and stuctures improved</t>
  </si>
  <si>
    <t>8000-5-26</t>
  </si>
  <si>
    <t xml:space="preserve"> Fabrication of Portable Batching Plant</t>
  </si>
  <si>
    <t>Portable Batching Plant fabricated</t>
  </si>
  <si>
    <t>8000-5-27</t>
  </si>
  <si>
    <t xml:space="preserve"> Construction of CEO Multi-Purpose Building</t>
  </si>
  <si>
    <t>Multi-Purpose Building constructed</t>
  </si>
  <si>
    <t>8000-5-28</t>
  </si>
  <si>
    <t xml:space="preserve"> Construction of Motor Pool Building at Cabcabon</t>
  </si>
  <si>
    <t>Motor Pool Building constructed</t>
  </si>
  <si>
    <t>8000-5-32</t>
  </si>
  <si>
    <t>Loan Amortization</t>
  </si>
  <si>
    <t>Loan Amortization paid</t>
  </si>
  <si>
    <t>8000-5-33</t>
  </si>
  <si>
    <t>Lot Acquisition</t>
  </si>
  <si>
    <t>Lot acquired for Rock Crusher</t>
  </si>
  <si>
    <t>8000-5-34</t>
  </si>
  <si>
    <t>Livestock auction market constructed</t>
  </si>
  <si>
    <t>8000-5-35</t>
  </si>
  <si>
    <t>Horse Park developed</t>
  </si>
  <si>
    <t>EDF PROJECTS FOR BARANGAYS</t>
  </si>
  <si>
    <t>8000-5-44</t>
  </si>
  <si>
    <t>Construction of Children's Playground (Phase 2), Brgy. Ali-is</t>
  </si>
  <si>
    <t>Children's Playground with Facilities constructed</t>
  </si>
  <si>
    <t>Construct new roads, ports, airports and aviation infra to climate resilient design standards</t>
  </si>
  <si>
    <t>8000-5-45</t>
  </si>
  <si>
    <t>Improvement of Barangay Public Market, Ali-is</t>
  </si>
  <si>
    <t>4 stalls completed; water system and electrification installed</t>
  </si>
  <si>
    <t>Purchase of Lot for Multi-Purpose Hall at Sitio Cambulo, Banga</t>
  </si>
  <si>
    <t>1,500 sq m lot for multi-purpose hall at Sitio Cambulo, Banga purchased</t>
  </si>
  <si>
    <t>Improvement of Barangay Multi-Purpose Hall, Brgy. Boyco</t>
  </si>
  <si>
    <t>what to improved?</t>
  </si>
  <si>
    <t>8000-5-52</t>
  </si>
  <si>
    <t>Construction of Multi-Purpose Pavement at Sitio Guintalasan, Brgy. Cansumalig</t>
  </si>
  <si>
    <t>Multi-Purpose Pavement constructed</t>
  </si>
  <si>
    <t>8000-5-53</t>
  </si>
  <si>
    <t>Construction of Multi-Purpose Pavement at Sitio Guinhamogan, Brgy. Cansumalig</t>
  </si>
  <si>
    <t>8000-5-54</t>
  </si>
  <si>
    <t>Construction of Multi-Purpose Pavement at Sitio Punong, Brgy. Cansumalig</t>
  </si>
  <si>
    <t>8000-5-55</t>
  </si>
  <si>
    <t>Satellite Farmer's Market, Brgy. Dawis constructed</t>
  </si>
  <si>
    <t>8000-5-56</t>
  </si>
  <si>
    <t>Multi-Purpose Building at Brgy. Dawis retrofitted</t>
  </si>
  <si>
    <t>8000-5-57</t>
  </si>
  <si>
    <t>Improvement of FMR at Brgy. Dawis</t>
  </si>
  <si>
    <t>FMR improved</t>
  </si>
  <si>
    <t>8000-5-58</t>
  </si>
  <si>
    <t>Construction of Feeding Center at Damig Elementary School, Brgy. Kalamtukan</t>
  </si>
  <si>
    <t>Feeding Center at Damig Elementary School, Brgy. Kalamtukan constructed</t>
  </si>
  <si>
    <t>8000-5-59</t>
  </si>
  <si>
    <t>Construction of Multi-Purpose Pavement at Sitio Cogon, Brgy. Kalamtukan</t>
  </si>
  <si>
    <t>Multi-Purpose Pavement at Sitio Cogon, Brgy. Kalamtukan constructed</t>
  </si>
  <si>
    <t>8000-5-60</t>
  </si>
  <si>
    <t>Brgy health center lying-in clinic improved</t>
  </si>
  <si>
    <t>Construct/Repair/Rehabilitate national and communal irrigation systems, dams, and water storage systems to manage changes in the water cycle due to CC and CV</t>
  </si>
  <si>
    <t>8000-5-61</t>
  </si>
  <si>
    <t>Improvement of FMR at Brgy. Proper, Manduao</t>
  </si>
  <si>
    <t>FMR rehabilitated</t>
  </si>
  <si>
    <t>8000-5-62</t>
  </si>
  <si>
    <t>Water System at Proper Manduao constructed</t>
  </si>
  <si>
    <t>8000-5-63</t>
  </si>
  <si>
    <t>Construction of Multi-Purpose Pavement at Sitio Bocaw, Manduao</t>
  </si>
  <si>
    <t>Multi-Purpose Pavement at Sitio Bocaw, Manduao constructed</t>
  </si>
  <si>
    <t>8000-5-64</t>
  </si>
  <si>
    <t>Brgy health center and lying-in clinic improved</t>
  </si>
  <si>
    <t>8000-5-65</t>
  </si>
  <si>
    <t>Level III Water System at Sitio Upper Camandagan, Brgy. Maninihon constructed</t>
  </si>
  <si>
    <t>Incorporate climate change and climate variability in design standards for flood control and drainage systems</t>
  </si>
  <si>
    <t>8000-5-66</t>
  </si>
  <si>
    <t>Multi-Purpose Gymnasium and evac center improved</t>
  </si>
  <si>
    <t>8000-5-67</t>
  </si>
  <si>
    <t>Improvement of FMR at Brgy. Minaba</t>
  </si>
  <si>
    <t>FMR rehabilitated/improved</t>
  </si>
  <si>
    <t>8000-5-68</t>
  </si>
  <si>
    <t>Improvement of FMR at Sitio Kasla, Brgy. Nangka</t>
  </si>
  <si>
    <t>Road concreted</t>
  </si>
  <si>
    <t>8000-5-69</t>
  </si>
  <si>
    <t>Barangay Water Refilling Station, Brgy. Nangka constructed/installed</t>
  </si>
  <si>
    <t>8000-5-70</t>
  </si>
  <si>
    <t>Improvement of FMR at Sitios Terong, Palongpong, Canggabi and Cadal-ugan, Brgy. Narra</t>
  </si>
  <si>
    <t>Roads surfaced</t>
  </si>
  <si>
    <t>Road Opening at Brgy. Narra Proper</t>
  </si>
  <si>
    <t>Roads opened</t>
  </si>
  <si>
    <t>8000-5-71</t>
  </si>
  <si>
    <t>Barangay covered court and evacuation center constructed</t>
  </si>
  <si>
    <t>8000-5-72</t>
  </si>
  <si>
    <t>Evacuation Center and Multi-Purpose Building, Brgy. Poblacion improved</t>
  </si>
  <si>
    <t>8000-5-73</t>
  </si>
  <si>
    <t>Construction of New Day Care Center at Brgy. Poblacion</t>
  </si>
  <si>
    <t>New Day Care Center at Brgy. Poblacion constructed</t>
  </si>
  <si>
    <t>8000-5-74</t>
  </si>
  <si>
    <t>8000-5-75</t>
  </si>
  <si>
    <t>Lying-in clinic constructed</t>
  </si>
  <si>
    <t>8000-5-76</t>
  </si>
  <si>
    <t>Construction of Barangay Public Market, Brgy. San Jose</t>
  </si>
  <si>
    <t>Brgy San Jose public market constructed</t>
  </si>
  <si>
    <t>8000-5-77</t>
  </si>
  <si>
    <t>Health Center and Lying-In Clinic, Brgy. San Roque improved</t>
  </si>
  <si>
    <t>8000-5-78</t>
  </si>
  <si>
    <t>Construction of Cloning Chamber at San Roque BADC</t>
  </si>
  <si>
    <t>Cloning chamber constructed</t>
  </si>
  <si>
    <r>
      <rPr>
        <b/>
        <sz val="14"/>
        <rFont val="Arial"/>
        <charset val="134"/>
      </rPr>
      <t>Construction of Agricultural Development Center at Brgy. San Roque -</t>
    </r>
    <r>
      <rPr>
        <b/>
        <i/>
        <sz val="14"/>
        <color rgb="FFFF0000"/>
        <rFont val="Arial"/>
        <charset val="134"/>
      </rPr>
      <t xml:space="preserve"> needs project brief</t>
    </r>
  </si>
  <si>
    <t>San Roque Agricultural Development Center constructed</t>
  </si>
  <si>
    <t>8000-5-79</t>
  </si>
  <si>
    <t>Children and Women's Crisis Center in Brgy. Suba (20 sq. m.) constructed</t>
  </si>
  <si>
    <t>Improvement of Multi-Purpose Hall, Brgy. Suba</t>
  </si>
  <si>
    <t>Concreting of Drainage Canal Cover, Brgy. Suba</t>
  </si>
  <si>
    <t>Covering of drainage canal along Pacifico Quindo St. and Zamora St., Brgy. Suba</t>
  </si>
  <si>
    <t>8000-5-83</t>
  </si>
  <si>
    <t>Construction of Multi-Purpose Hall,  Brgy. Tinago (Phase 2)</t>
  </si>
  <si>
    <t>Multi-Purpose Hall constructed</t>
  </si>
  <si>
    <t>8000-5-89</t>
  </si>
  <si>
    <t>Improvement/Rehabilitation of Water Systems for Various Barangays</t>
  </si>
  <si>
    <t>Water systems in various barangays improved and rehabilitated; jetmatic pumps, accessories &amp; other water equipment purchased and distributed to various barangays; hand pumps distributed to various sitios in Brgy. Nangka (P60k)</t>
  </si>
  <si>
    <t>8000-5-90</t>
  </si>
  <si>
    <t>Water Refilling Stations for Barangays Maninihon, Banaybanay, Tabuan, Kalumboyan, Narra and San Jose; Tayawan, Minaba, Bugay, Villasol &amp; Lapay, Dawis (@ P200,000 each)</t>
  </si>
  <si>
    <t>8000-5-91</t>
  </si>
  <si>
    <t>Construction of Multi-Purpose Pavement at Sitio Bolo, Brgy. Villasol</t>
  </si>
  <si>
    <t>Multi-Purpose Pavement at Sitio Bolo, Brgy. Villasol constructed</t>
  </si>
  <si>
    <t>8000-5-92</t>
  </si>
  <si>
    <t>Multi-Purpose Building in Brgy. Tayawan constructed</t>
  </si>
  <si>
    <t>8000-5-93</t>
  </si>
  <si>
    <t>Multi-Purpose Building in Brgy. San Jose constructed</t>
  </si>
  <si>
    <t>8000-5-94</t>
  </si>
  <si>
    <t>Electrification Project for Various Barangays</t>
  </si>
  <si>
    <t>Service Drops purchased/distributed</t>
  </si>
  <si>
    <t>8000-5-95</t>
  </si>
  <si>
    <t>Construction of Drainage Canal at Cansumalig High School</t>
  </si>
  <si>
    <t>Drainage Canal at Cansumalig High School constructed</t>
  </si>
  <si>
    <t>8000-5-96</t>
  </si>
  <si>
    <t>Construction of Perimeter Fence of Multi-Purpose Building, Brgy. San Miguel</t>
  </si>
  <si>
    <t>Perimeter Fence constructed</t>
  </si>
  <si>
    <t>8000-5-97</t>
  </si>
  <si>
    <t>Water system improved</t>
  </si>
  <si>
    <t>8000-5-98</t>
  </si>
  <si>
    <t>8000-5-99</t>
  </si>
  <si>
    <t>Installation of Solar-Driven Water Systems for Catumbalan, Brgy. Minaba</t>
  </si>
  <si>
    <t>Solar-Driven Water System installed</t>
  </si>
  <si>
    <t>8000-5-100</t>
  </si>
  <si>
    <t>8000-5-101</t>
  </si>
  <si>
    <t>8000-5-136</t>
  </si>
  <si>
    <t>Construction of Flat Slab Bridge at Purok Sambag, Brgy. San Roque</t>
  </si>
  <si>
    <t>1 unit flat slab bridge constructed</t>
  </si>
  <si>
    <t>Purchase of 1 Unit Backhoe for Barangay Tayawan</t>
  </si>
  <si>
    <t>1 Unit Backhoe purchased</t>
  </si>
  <si>
    <t>8000-5-139</t>
  </si>
  <si>
    <t>Covering of Drainage Canals Along Gomez St., Brgy. Ubos</t>
  </si>
  <si>
    <t>Drainage canals along Gomez St. covered</t>
  </si>
  <si>
    <t>8000-5-140</t>
  </si>
  <si>
    <t>Roof extension installed</t>
  </si>
  <si>
    <t>8000-5-141</t>
  </si>
  <si>
    <t>Construction of Multi-Purpose Pavement, Brgy. Dawis</t>
  </si>
  <si>
    <t>MPP constructed</t>
  </si>
  <si>
    <t>8000-5-142</t>
  </si>
  <si>
    <t>Construction of Concrete Covered Canal, Brgy. Suba</t>
  </si>
  <si>
    <t>Covered canal constructed</t>
  </si>
  <si>
    <t>8000-5-143</t>
  </si>
  <si>
    <t>Construction of Multi-Purpose Pavement at Brgy. Villasol</t>
  </si>
  <si>
    <t>8000-5-144</t>
  </si>
  <si>
    <t>5% CITY DISASTER RISK REDUCTION MANAGEMENT FUND (CDRRMF)</t>
  </si>
  <si>
    <t>3000-500-15</t>
  </si>
  <si>
    <t>Traveling Expenses</t>
  </si>
  <si>
    <t>Travelling expense paid</t>
  </si>
  <si>
    <t>70% Portion</t>
  </si>
  <si>
    <t>3000-500-16</t>
  </si>
  <si>
    <t>Training Expenses</t>
  </si>
  <si>
    <t>Trainings and seminars conducted</t>
  </si>
  <si>
    <t>Conduct training of trainers to respond to the needs of communities for CCA</t>
  </si>
  <si>
    <t>3000-500-17</t>
  </si>
  <si>
    <t>Office Supplies Expenses</t>
  </si>
  <si>
    <t>Office supplies purchased</t>
  </si>
  <si>
    <t>3000-500-18</t>
  </si>
  <si>
    <t>Food Supplies Expenses</t>
  </si>
  <si>
    <t>Rice, noodles, canned goods and other food supplies purchased</t>
  </si>
  <si>
    <t>3000-500-19</t>
  </si>
  <si>
    <t>Drugs and Medicines</t>
  </si>
  <si>
    <t>Drugs and medicines purchased; veterinary drugs and biologics purchased</t>
  </si>
  <si>
    <t>3000-500-20</t>
  </si>
  <si>
    <t>Fuel, Oil and Lubricants Expenses</t>
  </si>
  <si>
    <t>Fuel, oil and lubricants purchased</t>
  </si>
  <si>
    <t>Increase local capacity for forecasting, early warning and disaster risk communication</t>
  </si>
  <si>
    <t>3000-500-21</t>
  </si>
  <si>
    <t>Other Supplies Expenses</t>
  </si>
  <si>
    <t>Uniforms for rescuers, lecturers, scuba diving refill, vests, raincoats, rainboots,etc. purchased and  tarpaulin/signages/IEC materials printed; Electrical supplies; non-food items purchased</t>
  </si>
  <si>
    <t>3000-500-22</t>
  </si>
  <si>
    <t>Telephone bills paid</t>
  </si>
  <si>
    <t>3000-500-23</t>
  </si>
  <si>
    <t>Cable, Satellite, Telegraph &amp; Radio Expenses</t>
  </si>
  <si>
    <t>Satellite TV load paid</t>
  </si>
  <si>
    <t>3000-500-24</t>
  </si>
  <si>
    <t>Printing and Publication Expenses</t>
  </si>
  <si>
    <t>Training materials printed and bound</t>
  </si>
  <si>
    <t>3000-500-25</t>
  </si>
  <si>
    <t>Consultancy Services</t>
  </si>
  <si>
    <t>Consultancy fees paid</t>
  </si>
  <si>
    <t>3000-500-26</t>
  </si>
  <si>
    <t xml:space="preserve">  Repair &amp; Maintenance - Machinery &amp; Equipment</t>
  </si>
  <si>
    <t>Machinery &amp; Equipment maintained and repaired; parts purchased</t>
  </si>
  <si>
    <t>3000-500-27</t>
  </si>
  <si>
    <t>Insurance Expense</t>
  </si>
  <si>
    <t>Rescuers, crops and livestocks insured (P300k for Livestock)</t>
  </si>
  <si>
    <t>Introduce weather or climate indexed insurance programs (e.g. crop insurance)</t>
  </si>
  <si>
    <t>3000-500-28</t>
  </si>
  <si>
    <t>Signages, maps installed/fabricated</t>
  </si>
  <si>
    <t>3000-500-30</t>
  </si>
  <si>
    <t>Establishment of Coastal Forest</t>
  </si>
  <si>
    <t>Mangroves associate planted; laborers hired and paid</t>
  </si>
  <si>
    <t>3000-500-31</t>
  </si>
  <si>
    <t>Furniture &amp; Fixtures</t>
  </si>
  <si>
    <t>Office tables with top glass, chairs, blinds purchased</t>
  </si>
  <si>
    <t>3000-500-32</t>
  </si>
  <si>
    <t>Information &amp; Communication Technology Equipment</t>
  </si>
  <si>
    <t>Laptops purchased</t>
  </si>
  <si>
    <t>3000-500-33</t>
  </si>
  <si>
    <t>Communication Equipment</t>
  </si>
  <si>
    <t>Upgrade of radio, multimedia projector, megaphones puchased</t>
  </si>
  <si>
    <t>3000-500-34</t>
  </si>
  <si>
    <t>Disaster Response &amp; Rescue Equipment</t>
  </si>
  <si>
    <t>Alarm System purchased and installed; rescue equipment purchased</t>
  </si>
  <si>
    <t>3000-500-35</t>
  </si>
  <si>
    <t>Technical &amp; Scientific Equipment</t>
  </si>
  <si>
    <t>GPS purchased</t>
  </si>
  <si>
    <t>3000-500-36</t>
  </si>
  <si>
    <t>Motor Vehicles</t>
  </si>
  <si>
    <t>Motocycles purchased</t>
  </si>
  <si>
    <t>3000-500-45</t>
  </si>
  <si>
    <t>Purchase of Rescue Vehicle for Brgy. Ubos</t>
  </si>
  <si>
    <t>1 unit rescue vehicle purchased</t>
  </si>
  <si>
    <t>3000-500-47</t>
  </si>
  <si>
    <t>Purchase of Mini Fire Truck for Brgy. Kalumboyan</t>
  </si>
  <si>
    <t>1 Unit mini fire truck purchased</t>
  </si>
  <si>
    <r>
      <rPr>
        <b/>
        <sz val="14"/>
        <rFont val="Arial"/>
        <charset val="134"/>
      </rPr>
      <t xml:space="preserve">Construction of Concrete Perimeter Fence of Covered Court and Evacuation Center, Brgy. Pagatban - </t>
    </r>
    <r>
      <rPr>
        <b/>
        <i/>
        <sz val="14"/>
        <color rgb="FFFF0000"/>
        <rFont val="Arial"/>
        <charset val="134"/>
      </rPr>
      <t>needs project brief</t>
    </r>
  </si>
  <si>
    <t>CDRRMO/ CEO</t>
  </si>
  <si>
    <t>Concrete Perimeter Fence of Covered Court and Evacuation Center of Brgy. Pagatban constructed</t>
  </si>
  <si>
    <t>Construction of Barangay Covered Court and Evacuation Center, Brgy. Pagatban</t>
  </si>
  <si>
    <r>
      <rPr>
        <b/>
        <sz val="14"/>
        <rFont val="Arial"/>
        <charset val="134"/>
      </rPr>
      <t>Purchase of Generator Set for Brgy. Poblacion -</t>
    </r>
    <r>
      <rPr>
        <b/>
        <i/>
        <sz val="14"/>
        <color rgb="FFFF0000"/>
        <rFont val="Arial"/>
        <charset val="134"/>
      </rPr>
      <t xml:space="preserve"> determine cost</t>
    </r>
  </si>
  <si>
    <t>1 Unit 10 KVA Generator Set purchased</t>
  </si>
  <si>
    <r>
      <rPr>
        <b/>
        <sz val="14"/>
        <rFont val="Arial"/>
        <charset val="134"/>
      </rPr>
      <t xml:space="preserve">Construction of Powerhouse at Brgy. Poblacion - </t>
    </r>
    <r>
      <rPr>
        <b/>
        <i/>
        <sz val="14"/>
        <color rgb="FFFF0000"/>
        <rFont val="Arial"/>
        <charset val="134"/>
      </rPr>
      <t>determine cost, dimension</t>
    </r>
  </si>
  <si>
    <t>Construction of Stage, Stockroom and Louvers at the Barangay Evacuation Center, Brgy. Poblacion</t>
  </si>
  <si>
    <t>Stage, stockroom and louvers for barangay rescue equipment constructed</t>
  </si>
  <si>
    <t>3000-500-49</t>
  </si>
  <si>
    <t>Lot Acquisition for Relocation Sites</t>
  </si>
  <si>
    <t>Lot for relocation sites acquired</t>
  </si>
  <si>
    <t>3000-500-50</t>
  </si>
  <si>
    <t>Major Repair of Heavy Equipment</t>
  </si>
  <si>
    <t>Heavy equipment for rescue and evacuation repaired</t>
  </si>
  <si>
    <t>3000-500-51</t>
  </si>
  <si>
    <t>Purchase of Garbage Compactor Trucks</t>
  </si>
  <si>
    <t>Garbage Compactor trucks purchased</t>
  </si>
  <si>
    <t>Unprogrammed Amount</t>
  </si>
  <si>
    <t>Develop and implement program for community-based adaptation measures and health emergency preparedness</t>
  </si>
  <si>
    <t>Quick Response Fund (30%)</t>
  </si>
  <si>
    <t>30% Portion</t>
  </si>
  <si>
    <t xml:space="preserve">OTHERS </t>
  </si>
  <si>
    <t>9000-1</t>
  </si>
  <si>
    <t>Aid to DILG</t>
  </si>
  <si>
    <t>DILG</t>
  </si>
  <si>
    <t>9000-2</t>
  </si>
  <si>
    <t>Aid to BIR</t>
  </si>
  <si>
    <t>BIR</t>
  </si>
  <si>
    <t>9000-3</t>
  </si>
  <si>
    <t>Aid to Liga ng Mga Barangay</t>
  </si>
  <si>
    <t>Liga</t>
  </si>
  <si>
    <t>9000-4</t>
  </si>
  <si>
    <t>Aid to BSP</t>
  </si>
  <si>
    <t>BSP</t>
  </si>
  <si>
    <t>9000-5</t>
  </si>
  <si>
    <t>Aid to GSP</t>
  </si>
  <si>
    <t>GSP</t>
  </si>
  <si>
    <t>9000-6</t>
  </si>
  <si>
    <t>Aid to Talay Rehab Center</t>
  </si>
  <si>
    <t>Talay Rehab</t>
  </si>
  <si>
    <t>9000-7</t>
  </si>
  <si>
    <t>Aid to Anti-TB</t>
  </si>
  <si>
    <t>MO</t>
  </si>
  <si>
    <t>9000-8</t>
  </si>
  <si>
    <t>Aid to Red Cross</t>
  </si>
  <si>
    <t>9000-9</t>
  </si>
  <si>
    <t>Aid to Parole &amp; Probation Administration</t>
  </si>
  <si>
    <t>Parole &amp; Probation</t>
  </si>
  <si>
    <t>9000-10</t>
  </si>
  <si>
    <t>Aid to Public Attorney's Office</t>
  </si>
  <si>
    <t>PAO</t>
  </si>
  <si>
    <t>9000-11</t>
  </si>
  <si>
    <t>Aid to National Commission on Indigenous People</t>
  </si>
  <si>
    <t>NCIP</t>
  </si>
  <si>
    <t>9000-12</t>
  </si>
  <si>
    <t>Aid to Regional Development Council</t>
  </si>
  <si>
    <t>RDC</t>
  </si>
  <si>
    <t>9000-13</t>
  </si>
  <si>
    <t>Aid to Bayawan District Hospital</t>
  </si>
  <si>
    <t>BDH</t>
  </si>
  <si>
    <t>9000-14</t>
  </si>
  <si>
    <t>BDH Contractual Personnel</t>
  </si>
  <si>
    <t>9000-15</t>
  </si>
  <si>
    <t>City Aid to Barangays</t>
  </si>
  <si>
    <t>9000-16</t>
  </si>
  <si>
    <t>Financial Assistance to City Gov't Employees</t>
  </si>
  <si>
    <t>9000-17</t>
  </si>
  <si>
    <t>Aid to Kalumboyan Primary Hospital</t>
  </si>
  <si>
    <t>KPH</t>
  </si>
  <si>
    <t>9000-18</t>
  </si>
  <si>
    <t>Aid to Dawis Hospital</t>
  </si>
  <si>
    <t>DH</t>
  </si>
  <si>
    <t>9000-19</t>
  </si>
  <si>
    <t>Subsidy to Sta Bayabas District Health System</t>
  </si>
  <si>
    <t>9000-20</t>
  </si>
  <si>
    <t>Subsidy to Sta Bayabas BHWs</t>
  </si>
  <si>
    <t>BHW honoraria paid</t>
  </si>
  <si>
    <t>9000-21</t>
  </si>
  <si>
    <t>Subsidy/Assistance to City Schools Division</t>
  </si>
  <si>
    <t xml:space="preserve"> City Division </t>
  </si>
  <si>
    <t>9000-23</t>
  </si>
  <si>
    <t>Subsidy/Assistance to City Schools Division (Honoraria for Public School Teachers)</t>
  </si>
  <si>
    <t>Honoraria for public school teachers paid</t>
  </si>
  <si>
    <t>9000-24</t>
  </si>
  <si>
    <t>Subsidy to City Schools Division for Basic Education Entrepreneurship Program</t>
  </si>
  <si>
    <t>Education curriculum developed; tranings, seminars conducted; subsidy provided</t>
  </si>
  <si>
    <t>9000-25</t>
  </si>
  <si>
    <t>Aid to Auditing Services</t>
  </si>
  <si>
    <t>COA</t>
  </si>
  <si>
    <t>9000-26</t>
  </si>
  <si>
    <t>Aid to City Prosecutor's Office</t>
  </si>
  <si>
    <t>City Prosecutor's Office</t>
  </si>
  <si>
    <t>9000-27</t>
  </si>
  <si>
    <t>Aid to Regional Trial Court</t>
  </si>
  <si>
    <t>RTC</t>
  </si>
  <si>
    <t>9000-28</t>
  </si>
  <si>
    <t>Aid to MTCC</t>
  </si>
  <si>
    <t>MTCC</t>
  </si>
  <si>
    <t>9000-29</t>
  </si>
  <si>
    <t>Aid to PNP</t>
  </si>
  <si>
    <t>PNP</t>
  </si>
  <si>
    <t>9000-30</t>
  </si>
  <si>
    <t>Aid to BJMP</t>
  </si>
  <si>
    <t>BJMP</t>
  </si>
  <si>
    <t>9000-31</t>
  </si>
  <si>
    <t>Aid to Bureau of Fire Protection</t>
  </si>
  <si>
    <t>BFP</t>
  </si>
  <si>
    <t>9000-32</t>
  </si>
  <si>
    <t>Assistance to Brgys - Medical/ Mortuary/Fuel</t>
  </si>
  <si>
    <t>9000-34</t>
  </si>
  <si>
    <t>Aid to COMELEC</t>
  </si>
  <si>
    <t>COMELEC</t>
  </si>
  <si>
    <t>9000-35</t>
  </si>
  <si>
    <t>Scholarship Program</t>
  </si>
  <si>
    <t>Scholarship/grant expenses paid to college students availed of the scholarship program; orientations, seminars, trainings, meetings and other related activities conducted</t>
  </si>
  <si>
    <t>9000-36</t>
  </si>
  <si>
    <t>Integrated Solid Waste Management Services</t>
  </si>
  <si>
    <t>BCWMEC operational; SWM ordinance enforced; SWM information campaigns conducted to; Garbage collection conducted; job order personnel hired</t>
  </si>
  <si>
    <t>9000-37</t>
  </si>
  <si>
    <t>Septage Management Services</t>
  </si>
  <si>
    <t>1,200 desludging operations conducted</t>
  </si>
  <si>
    <t>Waste reduction and diversion program/intensify waste segregation at source, discard recovery, composting and recycling</t>
  </si>
  <si>
    <t>9000-38</t>
  </si>
  <si>
    <t>Katarungang Pambarangay</t>
  </si>
  <si>
    <t>Lupon trainings conducted</t>
  </si>
  <si>
    <t>9000-39</t>
  </si>
  <si>
    <t>Support Services Program</t>
  </si>
  <si>
    <t>JOWs assigned to different departments and agencies as manpower support</t>
  </si>
  <si>
    <t>9000-40</t>
  </si>
  <si>
    <t>Subsidy to Barangays for the Construction of Concrete Pathways</t>
  </si>
  <si>
    <t>Brgys</t>
  </si>
  <si>
    <t>Pathways constructed (Villareal ES-P250k; Bugay ES-P60k)</t>
  </si>
  <si>
    <t>9000-41</t>
  </si>
  <si>
    <t>Subsidy to Various Barangays for the Construction/Improvement of Stage</t>
  </si>
  <si>
    <t>Stage constructed/improved (Cabangal HS P50k, Cansig-id PS P140k, Baican ES P100k, Bugay ES  P30k; Lower Baican P50k, Bugay NHS P100k, Omod ES P150k, Danao-Tabuan P50k, Omod-Maninihon P270k, Upper Pusion P50k, Dita ES P220k, Sitio Pulang Yuta P50k, Sitio Upper Datong P150k, Kalamtukan P50k, Sitio Busay, Brgy. Narra P100k)</t>
  </si>
  <si>
    <t>Subsidy to Barangay San Roque for the Construction of School Stage</t>
  </si>
  <si>
    <t>San Roque Elementary School stage constucted</t>
  </si>
  <si>
    <t>9000-42</t>
  </si>
  <si>
    <t>Subsidy to Various Barangays for the Construction of Comfort Rooms</t>
  </si>
  <si>
    <t>Comfort Rooms constructed (San Jose NHS P100k, Cansumalig HS P150k, Buli-buli ES P70k, Boyco Tourism Project P670k)</t>
  </si>
  <si>
    <t>9000-43</t>
  </si>
  <si>
    <t>Subsidy to Various Barangays for the Improvement of Barangay Plaza</t>
  </si>
  <si>
    <t>Barangay plaza improved (Kalumboyan P100k, Narra P70k)</t>
  </si>
  <si>
    <t>9000-44</t>
  </si>
  <si>
    <t>Subsidy to Various Barangays for the Construction of Perimeter Fence</t>
  </si>
  <si>
    <t>Perimeter fence constructed (Tavera ES P80k, San Jose ES P100k, Bucao ES P50k, Cadal-ugan PS P320k, San Jose NHS P110k, Guintana-an Health Center P60k, Tinago MPH P100k, Pagatban Covered Court and Evacuation Center P50k)</t>
  </si>
  <si>
    <t>9000-45</t>
  </si>
  <si>
    <t>Subsidy to Brgy. Malabugas for the Construction of Water System at Malabugas High School</t>
  </si>
  <si>
    <t>Water system constructed</t>
  </si>
  <si>
    <t>9000-46</t>
  </si>
  <si>
    <t>Subsidy to Brgy. Pagatban for School Improvement of H. Bido Jordan integrated School</t>
  </si>
  <si>
    <t>School ground concreted (P100k); School canteen constructed (P60k)</t>
  </si>
  <si>
    <t>9000-47</t>
  </si>
  <si>
    <t>Subsidy to Barangay Ali-is for the Construction of Makeshift Building for Ali-is Integrated School</t>
  </si>
  <si>
    <t>Makeshift Building for Ali-is Integrated School constructed</t>
  </si>
  <si>
    <t>9000-48</t>
  </si>
  <si>
    <t>Subsidy to Brgy. Kalumboyan for the Fabrication of Movable Bleachers</t>
  </si>
  <si>
    <t>Movable Bleachers at Brgy. Kalumboyan fabricated</t>
  </si>
  <si>
    <t>9000-49</t>
  </si>
  <si>
    <t>Subsidy to Brgy. Kalamtukan for the Improvement of Damig Elementary School</t>
  </si>
  <si>
    <t>Landscaping and improvement of school facilities; GPAK garden constructed</t>
  </si>
  <si>
    <t>9000-50</t>
  </si>
  <si>
    <t>Subsidy to Brgy. Cansumalig for the Construction of Drainage Canal at Cansumalig High School</t>
  </si>
  <si>
    <t>Subsidy to Barangay Kalamtukan for the Construction of School Stage</t>
  </si>
  <si>
    <t>Kalamtukan National High School stage constucted</t>
  </si>
  <si>
    <t>9000-51</t>
  </si>
  <si>
    <t>Subsidy to to Brgy. Poblacion for the Construction of Feeding Center at Holy Family Elem. School</t>
  </si>
  <si>
    <t>Feeding Center at Holy Family Elem. School constructed</t>
  </si>
  <si>
    <t>Subsidy to Brgy. Poblacion for the Purchase of Lot for the Construction of Barangay Day Care Center</t>
  </si>
  <si>
    <t>754 sq m lot purchased</t>
  </si>
  <si>
    <t>Subsidy to Brgy. San Isidro for the Improvement of Barangay Health Center</t>
  </si>
  <si>
    <t>Repair and repainting of Brgy. San Isidro Health Center</t>
  </si>
  <si>
    <t xml:space="preserve">                    TOTAL</t>
  </si>
  <si>
    <t>SEF Allocation for ECCD</t>
  </si>
  <si>
    <t>FOR FUNDING</t>
  </si>
  <si>
    <t>Development of Various Farm Tourism Sites:</t>
  </si>
  <si>
    <t>Palongpong Agricultural Development Center</t>
  </si>
  <si>
    <t>Farm tourism site developed</t>
  </si>
  <si>
    <t>For Funding</t>
  </si>
  <si>
    <t>Mantapi Essential Oils Farm</t>
  </si>
  <si>
    <t>Bayawan City Waste Management and Ecology Center</t>
  </si>
  <si>
    <t>Purchase of Vehicle for City Tourism Program</t>
  </si>
  <si>
    <t>Vehicle purchased</t>
  </si>
  <si>
    <t>Construction of Steel Footbridge, Brgy. Tabuan</t>
  </si>
  <si>
    <t>Steel Footbridge constructed</t>
  </si>
  <si>
    <t>Road Surfacing from Bugay Proper to Sitio Sac-sac</t>
  </si>
  <si>
    <t>roads surfaced</t>
  </si>
  <si>
    <t>Road Surfacing from Bugay Proper to Sitio Gaw-gaw</t>
  </si>
  <si>
    <t>Improvement of BJMP Prison Structures</t>
  </si>
  <si>
    <t>Vertical Extension constructed; prison structure expanded; septic vault installed</t>
  </si>
  <si>
    <t>Establishment of Science Laboratory Facility</t>
  </si>
  <si>
    <t>DepEd Bayawan City Div</t>
  </si>
  <si>
    <t>Science Laboratory Facility established</t>
  </si>
  <si>
    <t>Establishment of 21st Century Classroom</t>
  </si>
  <si>
    <t>21st Century Classroom established</t>
  </si>
  <si>
    <t>Financial Assistance to POs and Farmers' Organizations</t>
  </si>
  <si>
    <t>Completion of OSS Building Aircon Facilities</t>
  </si>
  <si>
    <t>OSS Building Aircon facilities completed</t>
  </si>
  <si>
    <t>Approved:</t>
  </si>
  <si>
    <t xml:space="preserve">     KENNETH S. ARTES     </t>
  </si>
  <si>
    <t xml:space="preserve">        LANI  T.  PATAJO       </t>
  </si>
  <si>
    <t xml:space="preserve">   PRYDE HENRY A. TEVES    </t>
  </si>
  <si>
    <t>City Planning &amp; Dev't. Coordinator</t>
  </si>
  <si>
    <t>Budget Officer</t>
  </si>
  <si>
    <t>Date: _____________________</t>
  </si>
  <si>
    <t>KENNETH S. ARTES</t>
  </si>
  <si>
    <t>LANI  T.  PATAJO</t>
  </si>
  <si>
    <t>Date: ___________________________</t>
  </si>
  <si>
    <t>Training-23,800.00    Other Supplies - 122,311.00                      Food Supplies - 280,786.00                Traveling - 5,000.00         Donations - 30,000.00          Other Professional Services -  20,000.00        Medicines-10,000.00    Fuel - 10,000.00    Contingency - 5,000.00</t>
  </si>
  <si>
    <t>High incidence of abuse among women and children. 2015 - 566, 2016 Abused women - 138, abused children - 180                Jan-Jun 2017 - abused women - 82, abused children - 60</t>
  </si>
  <si>
    <t xml:space="preserve">* Provide Family Planning commodities                    * Conduct ligation/vasectomy activity through private health partner                            *  Conduct Pre-Marriage Coounseling (PMC) sessions to average of 10 couples per week.                            </t>
  </si>
  <si>
    <t>* 80% Family planning commodities dispensed to12,210 female beneficiaries in Jan-Dec. 2018                   * 30-40 MAWRA in 2018                                       * 40 PMC sessions conducted with actual participatnts in Jan-Dec 2018</t>
  </si>
  <si>
    <t>* Production of fish in grow out ponds                     * Sold fish harvested from grow out ponds</t>
  </si>
  <si>
    <t>Catfish Production</t>
  </si>
  <si>
    <t>Duck Egg (Balut) Production</t>
  </si>
  <si>
    <t xml:space="preserve">Estimated 40% of roads and bridges in the hinterland and lowlands barangays have poor conditions which greatly affect the accessibility particularly to farmers, women, children, ederly and PWD for daily economic, education and social activities. </t>
  </si>
  <si>
    <t xml:space="preserve">To provide convenient access to basic social services and activities especially or the marginalized sectors like women, children, elderly and PWDs. To supplement the needs of these marginalized sectors access to and from their homes, farm to schools, market and workplaces, with onvenient, saftey and faster travel time. </t>
  </si>
  <si>
    <t>City Streets</t>
  </si>
  <si>
    <t>* 3 Flat Slab Bridge constructed in 4th qtr. of 2018                                              * 2 Road surfacing done by 4th qtr of 2018                                                     * City streets maintained and repaired in 2018                                                     * 6 MFRs reparied and maintained by end of 2018</t>
  </si>
  <si>
    <t>* Subsidy to barangays- 3,950,000            * Subsidy to barangays - 1,678,572.86       * Materials - 288,000.00     Labor - 60,000.00     Contingency 12,000.00             * Subsidy to barangays - 6,000,000.00</t>
  </si>
  <si>
    <t>Repair and Maintenance of FMRs</t>
  </si>
  <si>
    <t>Construction of Comfort Rooms at BCWMEC</t>
  </si>
  <si>
    <t>Construction of Comfort Rooms at Kalumboyan, Magsulay and Palompong Agricultural Development Centers</t>
  </si>
  <si>
    <t>Construction of Public Market Stalls in Omod, Maninihon 
(Phase 1)</t>
  </si>
  <si>
    <t>Construction of 2-Storey Multi-Purpose Building, Barangay Poblacion</t>
  </si>
  <si>
    <t>Construction of Multi-Purpose Building, Barangay San Isidro (Phase 2)</t>
  </si>
  <si>
    <t>Electrification Project at Purok Ipil-Ipil, San Roque</t>
  </si>
  <si>
    <t>Construction of Barangay Gymnasium and Evacuation Center, Brgy. Manduao</t>
  </si>
  <si>
    <t>Construction of Barangay Evacuation Center, San Miguel</t>
  </si>
  <si>
    <t>Construction of Evacuation Center at Purok Falcata, San Roque</t>
  </si>
  <si>
    <t>Construction of Barangay Evacuation Center and Covered Court, Ubos</t>
  </si>
  <si>
    <t>Evacuation centers and disaster preparedness structures and mechanism must be gender responsive in 3 priority barangays.</t>
  </si>
  <si>
    <t xml:space="preserve">To improve the evacuation centers making it gender responsive that wold address special needs of women and children in times of emergencies and disasters. </t>
  </si>
  <si>
    <t xml:space="preserve">3 Multi-purpose hall improved by end of 2018. Integration of child and women friendly spaces and separete comfort rooms for male and female. </t>
  </si>
  <si>
    <t>There are 6,702 HH without access to safe water supply out of 19,695 HH. Repair and maintenance of water systems are vital in promoting safe and potable water for the families.</t>
  </si>
  <si>
    <t>To provide families with safe water supply.</t>
  </si>
  <si>
    <t>Construction, repair and maintenance of City Water Supply Systems</t>
  </si>
  <si>
    <t>* Procurement of supplies and materials                      * Facilitate necessary documents/requirements of the projects                                                   * Actual implementation (construction or improvement) of various infrastructure projects                           * Project monitoring</t>
  </si>
  <si>
    <t>City water supply system constructed, maintained and repaired in 2018</t>
  </si>
  <si>
    <t>* 2 capability building, trainings and seminars conducted in 2018                  * 6 women's associations provided with cash assistance from Jan-Dec 2018</t>
  </si>
  <si>
    <t>* 2 Trainings, seminars, coference and other related activities conducted from Jan-Dec 2018                                         * Special recruitment activity  from Jan-Dec 2018                                              * Job career and trade fair in 2nd - 4th quarters of 2018                                   * Career guidance orientation conducted in the 2nd quarter of 2018</t>
  </si>
  <si>
    <t>*2 trainings, seminars, conference and other related activities conducted conducted to different women's organization from Jan-Dec. 2018                                                      *100% coop monitoring assisted in 2018                                                  * 1 Citywide Coop Summit conducted in Mar. 2018</t>
  </si>
  <si>
    <t xml:space="preserve">* Community-based skills training to 100 women beneficiaris conducted twice a year in 2018                         * 100% of TWSP and STEP trainings facilitated to 100 target women beneficiaries from Jan - Dec. 2018                                            </t>
  </si>
  <si>
    <t>*10 sessions conducted in 10 barangays from Jan-Dec 2018                * 300 women and chiildren participated in the program in 2018                                                           * 10 barangays completed the program from April - June 2018</t>
  </si>
  <si>
    <t>* Provision of enough supplies for BHS              * Provision of salaries to health service providers                                   * Conduct Health Facility Deliveries                        * Attends trainings and updates on maternal care and deliveries</t>
  </si>
  <si>
    <t>16,295.787.15</t>
  </si>
  <si>
    <t>Capability Development Program</t>
  </si>
  <si>
    <t>Increasing number of abuse among women and children that reaached to 446 assisted cases by CSWD in 2015</t>
  </si>
  <si>
    <t>Lack of clear sports and amusement programs that can benefit both men and women athletes particularly the youth and the grassroots</t>
  </si>
  <si>
    <t>To develop and institutionalize comprehensive sports and amusement programs.              To encourage more participation of women coaches and athletes in various sports.</t>
  </si>
  <si>
    <t>Sports development Program</t>
  </si>
  <si>
    <t xml:space="preserve">* Holding of various sports activities                                 * Capacity building of coaches and trainers  including women coaches                        * Representation during invotational tournaments     </t>
  </si>
  <si>
    <t>* 70% of sports clubs organized                         * 6 activities and tournaments initiated in 1 year (2017)                             *Regular meetings and consultation of coaches and club managers conducted from Jan-Dec. 2017</t>
  </si>
  <si>
    <t>1 Eco Park developed</t>
  </si>
  <si>
    <t>10 Comfort rooms (male and female) constructed</t>
  </si>
  <si>
    <t>* 80% Family planning commodities dispensed to beneficiaries                      * 40 PMC sessions conducted</t>
  </si>
  <si>
    <t>* 1200 sanitary toilets beneficiaries                    * 100% water monitoring</t>
  </si>
  <si>
    <t>* 80% of STI cases managed                             * 5 activities/advocacies conducted</t>
  </si>
  <si>
    <t>* 10 sessions conducted in 10 barangays</t>
  </si>
  <si>
    <t>15 barangays conducted</t>
  </si>
  <si>
    <t>300 target clients were fully given iron supplementation</t>
  </si>
  <si>
    <t xml:space="preserve">* 3 of activities facilitated to TIPS victims (25-male, 25 female) from Jan-Dec. 2017                                     * 2 Orientation on RA 9208 (anti Trafficking in Persons Act) to 56 barangay officials twice a year in 2017    </t>
  </si>
  <si>
    <t>1 waiting shed rehabilitated in Maninihon</t>
  </si>
  <si>
    <t>1 Satellite farmers market constructed in Dawis</t>
  </si>
  <si>
    <t>8 'Multi-purpose building improved/constructed</t>
  </si>
  <si>
    <t>14 water systems installed in various barangays</t>
  </si>
  <si>
    <t>2 Lying-in clinics constructed</t>
  </si>
  <si>
    <t>32,671,42.86</t>
  </si>
  <si>
    <t>2 Potable Water refilling stations established</t>
  </si>
  <si>
    <t>4 'Covered court/evacuation center improved</t>
  </si>
  <si>
    <t>1 overed court/evacuation center constructed</t>
  </si>
  <si>
    <t>Total: 28 sessions                             Male &amp; Female: 3556 consults       Dental:  398                                         Laboratory: 1,665</t>
  </si>
  <si>
    <t xml:space="preserve">* Financial assistance provided to 2 organizations including women's groups in Jan - Dec 2024. </t>
  </si>
  <si>
    <t>ACCOMPLISHMENT                                                                                                            (6)</t>
  </si>
  <si>
    <t xml:space="preserve">Actual Cost </t>
  </si>
  <si>
    <t>or Expenditure</t>
  </si>
  <si>
    <t>Budget</t>
  </si>
  <si>
    <t>* 60 hectares increase of rubber production in 2024</t>
  </si>
  <si>
    <t xml:space="preserve">An average of 360 children and women survivors (victims)  undergone counseling, psychological and appropriate interventions and activities from Jan-Dec. 2024                                                                                                                                                         </t>
  </si>
  <si>
    <t>* 3,218 children 0-5 years old provided with ECCD services in Jan-Dec 2024                                                       * 12 activities facilitated in Jan-Dec 2024                                                                * 4 Capability Development training conducted to child development worker in 2024                                                             * 100% implementation of Supplemental Feeding in June - Sept. 2024</t>
  </si>
  <si>
    <t>*52 cases of inhouse clients assisted (women and children) from Jan-Dec. 2024                                                                        * 12 activities (12 monthly meetings, 6 spiritual/value formation facilitated regularly to in-house clients and family (52 women and children) from Jan-Dec. 2024</t>
  </si>
  <si>
    <t>* 188 women beneficiaries availed of cash assistance from Jan-Dec 2024</t>
  </si>
  <si>
    <t xml:space="preserve">* 155 hectares planted with high valued crops in 2024                               * 75 women and 75 men beneficiaries availed in 2024        </t>
  </si>
  <si>
    <t>* 4 seminars/trainings conducted in 2024                                                                * 25 women and 25 men beneficiaries availed in 2024</t>
  </si>
  <si>
    <t>* 4 Agro-trade Fairs conducted in 2024                                                            * 25 women and 25 men farmer beneficiaries availed in 2024</t>
  </si>
  <si>
    <t>* 40 women and 40 men beneficiaries attended in 2024           * 2 livelihood training conducted in 2024</t>
  </si>
  <si>
    <t>* 1,555 hectares planted in 2024          * 2 training conducted by the end of 2024</t>
  </si>
  <si>
    <t>* 1,607 hectares planted in 2024         * 2 trainings conducted by the end of 2024</t>
  </si>
  <si>
    <t>* 348 has with seed subsidy and fertilizers provided in 2024                    * 100 women and men beneficiaries availed of the program in 2024</t>
  </si>
  <si>
    <t>* 150 women and men GAP vegetable farmers provided with inputs in 2024                                              * 4 trainings and seminars conducted in 2024</t>
  </si>
  <si>
    <t>* 2 seminars and trainings conducted in 2024                                   * 16 women and men beneficiaries availed with fingerlings and zoological supplies provided in 2024</t>
  </si>
  <si>
    <t>* 2 seminars and trainings conducted in 2024                                       * 18 women and men beneficiaries availed with agri  and zoological supplies provided in 2024</t>
  </si>
  <si>
    <t>REMARKS</t>
  </si>
  <si>
    <t>Proposed budget is 1,420,000, while approved budget is 1,306,250.00</t>
  </si>
  <si>
    <t>Proposed budget is 6,497,000, while approved budget is 6,356,700.00</t>
  </si>
  <si>
    <t>Proposed budget is 1,919,834.00, while approved budget is 1,938,074.00</t>
  </si>
  <si>
    <t>Proposed budget is 965,860.00, while approved budget is 962,110.00</t>
  </si>
  <si>
    <t>Proposed budget is 4,700,000, while approved budgetis 4,659,900</t>
  </si>
  <si>
    <t>Proposed budget is 1,050,000, while approved budget  is 1,051,000</t>
  </si>
  <si>
    <t>Proposed budget is 3,200,000, while approved budget is 3,180,000</t>
  </si>
  <si>
    <t>Proposed budget is 3,100,000, while approved budget is 3,120,000</t>
  </si>
  <si>
    <t>Proposed budget is 4,800,000, while approved budget is 4,583,872</t>
  </si>
  <si>
    <t>Proposed budget is 17,000,000, while approved budget is 16,723,776</t>
  </si>
  <si>
    <t>Proposed budget is 18,000,000, while approved budget is 17,936,734</t>
  </si>
  <si>
    <t>Proposed budget is 4,400,000, while approved budget is 4,386,395.01</t>
  </si>
  <si>
    <t>Proposed budget is 2,700,000, while approved budget is 2,668,555.80</t>
  </si>
  <si>
    <t>Proposed budget is 3,000,000, while approved budget is 2,880,077</t>
  </si>
  <si>
    <t>Proposed budget is 1,700,000, while approved budget is 1,612,924</t>
  </si>
  <si>
    <t>Proposed budget is 960,000, while approved budget is 904,724</t>
  </si>
  <si>
    <t>Proposed budget is 710,000, while approved budget is 698,212.56</t>
  </si>
  <si>
    <t>Proposed budget is 8,100,000, while approved budget is 8,343,312</t>
  </si>
  <si>
    <t>Proposed budget is 2,615,000, while approved budget is 8,343,312</t>
  </si>
  <si>
    <t>Proposed budget is 2,400,000, while approved budget is 3,375,000</t>
  </si>
  <si>
    <t>Proposed budget is 360,000, while approved budget is 361,000</t>
  </si>
  <si>
    <t>Proposed budget is 1,980,000, while approved budget is 1,982,000</t>
  </si>
  <si>
    <t>Proposed budget is 680,000, while approved budget is 603,500</t>
  </si>
  <si>
    <t>PROPOSED</t>
  </si>
  <si>
    <t xml:space="preserve">* New born screening test done to 1,800 actual beneficiaries in 2024                                                         * Growth monitoring conducted in 2024                                 </t>
  </si>
  <si>
    <t>* 155 NBS tests done                                          * Growth Monitoring  done monthly in 36 BHS</t>
  </si>
  <si>
    <r>
      <t>Good nutrition of both the</t>
    </r>
    <r>
      <rPr>
        <b/>
        <sz val="10"/>
        <color indexed="8"/>
        <rFont val="Calibri"/>
        <family val="2"/>
        <scheme val="minor"/>
      </rPr>
      <t xml:space="preserve"> </t>
    </r>
    <r>
      <rPr>
        <sz val="10"/>
        <color indexed="8"/>
        <rFont val="Calibri"/>
        <family val="2"/>
        <scheme val="minor"/>
      </rPr>
      <t>mother and the child is an important driver for a child to achieve maximum growth and development potential that has lasting, profound effect in the life course.  Studies have shown a link between undernutrition especially stunting,in the early years of life and overnutrition in the child's later years and consequent development of non-communicable diseases.</t>
    </r>
  </si>
  <si>
    <t>* 100 organic farm practitioner in 2024                                                             * 10% increased in number of certified farms in 2024</t>
  </si>
  <si>
    <t>* 82.3 hectares planted with fuelwood in 2024                                    * 150 women and 200 men beneficiaries involved in the program in 2024</t>
  </si>
  <si>
    <t>* 136 solo parent provided with cash assitance in 2024                                                      * 1 association organized                    * 12 meetings on 2024                         * 4 activties conducted</t>
  </si>
  <si>
    <t>* FP current users: 11,210 (actual)                                                             * Bilateral Tubal Ligation: 11                  clients ligated                                                                    * PMC Sessions: 41                                * Participants (couple): 394</t>
  </si>
  <si>
    <t xml:space="preserve">* Done in 28 barangays (100%)            * 99% - 347/350                                        * Vitamin A given to children                            6 - 59 months ( actualt - 1,247)                                         * Actual # measured                           10,551 = 79.3%                             </t>
  </si>
  <si>
    <t>* 124 women and men farmers assisted in 2024                                                          * 2 capability building, trainings and seminars conducted in 2024</t>
  </si>
  <si>
    <t>* 20 women and 20 men beneficiaries availed of agricultural supplies in 2024                                             * 5 trainings/seminars conducted in 2024</t>
  </si>
  <si>
    <r>
      <t xml:space="preserve">* 6 trainings, meetings &amp; seminars conducted                                                                            * 6 Livestock breeding &amp; poultry  (cow, carabao, goat, native, chicken, ducks, swine)                                                      * No. of beneficiaries served:         </t>
    </r>
    <r>
      <rPr>
        <i/>
        <sz val="11"/>
        <rFont val="Calibri"/>
        <family val="2"/>
        <scheme val="minor"/>
      </rPr>
      <t>Swine:</t>
    </r>
    <r>
      <rPr>
        <sz val="11"/>
        <rFont val="Calibri"/>
        <charset val="134"/>
        <scheme val="minor"/>
      </rPr>
      <t xml:space="preserve"> 34 males &amp; 54 females = 88  </t>
    </r>
    <r>
      <rPr>
        <i/>
        <sz val="11"/>
        <rFont val="Calibri"/>
        <family val="2"/>
        <scheme val="minor"/>
      </rPr>
      <t>Native Chicken:</t>
    </r>
    <r>
      <rPr>
        <sz val="11"/>
        <rFont val="Calibri"/>
        <charset val="134"/>
        <scheme val="minor"/>
      </rPr>
      <t xml:space="preserve"> 0 males &amp; 8 females = 8 </t>
    </r>
    <r>
      <rPr>
        <i/>
        <sz val="11"/>
        <rFont val="Calibri"/>
        <family val="2"/>
        <scheme val="minor"/>
      </rPr>
      <t>Duck:</t>
    </r>
    <r>
      <rPr>
        <sz val="11"/>
        <rFont val="Calibri"/>
        <charset val="134"/>
        <scheme val="minor"/>
      </rPr>
      <t xml:space="preserve"> 1 male &amp; 1 female = 2 </t>
    </r>
    <r>
      <rPr>
        <i/>
        <sz val="11"/>
        <rFont val="Calibri"/>
        <family val="2"/>
        <scheme val="minor"/>
      </rPr>
      <t>Goat:</t>
    </r>
    <r>
      <rPr>
        <sz val="11"/>
        <rFont val="Calibri"/>
        <family val="2"/>
        <scheme val="minor"/>
      </rPr>
      <t xml:space="preserve">3 male &amp; 8 female = 11 </t>
    </r>
    <r>
      <rPr>
        <i/>
        <sz val="11"/>
        <rFont val="Calibri"/>
        <family val="2"/>
        <scheme val="minor"/>
      </rPr>
      <t>Cattle:</t>
    </r>
    <r>
      <rPr>
        <sz val="11"/>
        <rFont val="Calibri"/>
        <family val="2"/>
        <scheme val="minor"/>
      </rPr>
      <t xml:space="preserve">1 male &amp; 1 female = 2 </t>
    </r>
    <r>
      <rPr>
        <i/>
        <sz val="11"/>
        <rFont val="Calibri"/>
        <family val="2"/>
        <scheme val="minor"/>
      </rPr>
      <t>Carabao:</t>
    </r>
    <r>
      <rPr>
        <sz val="11"/>
        <rFont val="Calibri"/>
        <family val="2"/>
        <scheme val="minor"/>
      </rPr>
      <t xml:space="preserve">1 male &amp; 0 female = 1       </t>
    </r>
    <r>
      <rPr>
        <b/>
        <i/>
        <sz val="11"/>
        <rFont val="Calibri"/>
        <family val="2"/>
        <scheme val="minor"/>
      </rPr>
      <t>Total: 40 male &amp; 72 female = 112</t>
    </r>
    <r>
      <rPr>
        <sz val="11"/>
        <rFont val="Calibri"/>
        <family val="2"/>
        <scheme val="minor"/>
      </rPr>
      <t xml:space="preserve">  </t>
    </r>
    <r>
      <rPr>
        <sz val="11"/>
        <rFont val="Calibri"/>
        <charset val="134"/>
        <scheme val="minor"/>
      </rPr>
      <t xml:space="preserve">                                    </t>
    </r>
  </si>
  <si>
    <t>* 5 capability building, trainings and seminars conducted in Jan - Dec 2024.                                                                             * 5 organizations including women's association provided with cash assistance from Jan - Dec 2024</t>
  </si>
  <si>
    <t>* 12 GADFP Council meeting                          * 6 GAD activities facilitated to GFPS members, women's groups (300 women) and barangays from Jan - Dec. 2024</t>
  </si>
  <si>
    <t>ANNUAL GENDER AND DEVELOPMENT (GAD) ACCOMPLISHMENT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</si>
</sst>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409]d\-mmm\-yy;@"/>
  </numFmts>
  <fonts count="93">
    <font>
      <sz val="11"/>
      <color theme="1"/>
      <name val="Calibri"/>
      <charset val="134"/>
      <scheme val="minor"/>
    </font>
    <font>
      <sz val="11"/>
      <color theme="1"/>
      <name val="Calibri"/>
      <family val="2"/>
      <scheme val="minor"/>
    </font>
    <font>
      <sz val="11"/>
      <color theme="1"/>
      <name val="Gill Sans MT"/>
      <charset val="134"/>
    </font>
    <font>
      <sz val="10"/>
      <color theme="1"/>
      <name val="Calibri"/>
      <charset val="134"/>
      <scheme val="minor"/>
    </font>
    <font>
      <b/>
      <sz val="14"/>
      <color theme="1"/>
      <name val="Calibri"/>
      <charset val="134"/>
      <scheme val="minor"/>
    </font>
    <font>
      <b/>
      <sz val="10"/>
      <color theme="1"/>
      <name val="Calibri"/>
      <charset val="134"/>
      <scheme val="minor"/>
    </font>
    <font>
      <sz val="12"/>
      <color theme="1"/>
      <name val="Calibri"/>
      <charset val="134"/>
      <scheme val="minor"/>
    </font>
    <font>
      <b/>
      <sz val="11"/>
      <name val="Gill Sans MT"/>
      <charset val="134"/>
    </font>
    <font>
      <b/>
      <sz val="10"/>
      <name val="Gill Sans MT"/>
      <charset val="134"/>
    </font>
    <font>
      <sz val="11"/>
      <name val="Gill Sans MT"/>
      <charset val="134"/>
    </font>
    <font>
      <sz val="10"/>
      <name val="Gill Sans MT"/>
      <charset val="134"/>
    </font>
    <font>
      <sz val="10"/>
      <color theme="1"/>
      <name val="Gill Sans MT"/>
      <charset val="134"/>
    </font>
    <font>
      <sz val="12"/>
      <color theme="1"/>
      <name val="Gill Sans MT"/>
      <charset val="134"/>
    </font>
    <font>
      <b/>
      <sz val="11"/>
      <color theme="1"/>
      <name val="Gill Sans MT"/>
      <charset val="134"/>
    </font>
    <font>
      <b/>
      <sz val="9"/>
      <name val="Gill Sans MT"/>
      <charset val="134"/>
    </font>
    <font>
      <sz val="10"/>
      <name val="Arial"/>
      <charset val="134"/>
    </font>
    <font>
      <sz val="11"/>
      <name val="Arial"/>
      <charset val="134"/>
    </font>
    <font>
      <sz val="12"/>
      <name val="Arial"/>
      <charset val="134"/>
    </font>
    <font>
      <b/>
      <sz val="12"/>
      <name val="Gill Sans MT"/>
      <charset val="134"/>
    </font>
    <font>
      <b/>
      <sz val="12"/>
      <color theme="1"/>
      <name val="Gill Sans MT"/>
      <charset val="134"/>
    </font>
    <font>
      <sz val="14"/>
      <name val="Calibri"/>
      <charset val="134"/>
      <scheme val="minor"/>
    </font>
    <font>
      <sz val="14"/>
      <color theme="1"/>
      <name val="Calibri"/>
      <charset val="134"/>
    </font>
    <font>
      <sz val="14"/>
      <color theme="1"/>
      <name val="Calibri"/>
      <charset val="134"/>
      <scheme val="minor"/>
    </font>
    <font>
      <b/>
      <sz val="14"/>
      <name val="Calibri"/>
      <charset val="134"/>
      <scheme val="minor"/>
    </font>
    <font>
      <sz val="14"/>
      <name val="Arial"/>
      <charset val="134"/>
    </font>
    <font>
      <sz val="14"/>
      <name val="Cambria"/>
      <charset val="134"/>
      <scheme val="major"/>
    </font>
    <font>
      <b/>
      <sz val="14"/>
      <name val="Century"/>
      <charset val="134"/>
    </font>
    <font>
      <sz val="14"/>
      <name val="Arial Narrow"/>
      <charset val="134"/>
    </font>
    <font>
      <sz val="18"/>
      <name val="Calibri"/>
      <charset val="134"/>
      <scheme val="minor"/>
    </font>
    <font>
      <b/>
      <sz val="14"/>
      <name val="Constantia"/>
      <charset val="134"/>
    </font>
    <font>
      <sz val="14"/>
      <name val="Century"/>
      <charset val="134"/>
    </font>
    <font>
      <i/>
      <sz val="14"/>
      <name val="Cooper Black"/>
      <charset val="134"/>
    </font>
    <font>
      <b/>
      <sz val="14"/>
      <name val="Arial"/>
      <charset val="134"/>
    </font>
    <font>
      <b/>
      <i/>
      <sz val="14"/>
      <name val="Cooper Black"/>
      <charset val="134"/>
    </font>
    <font>
      <sz val="14"/>
      <color theme="1"/>
      <name val="Arial Narrow"/>
      <charset val="134"/>
    </font>
    <font>
      <b/>
      <sz val="18"/>
      <name val="Constantia"/>
      <charset val="134"/>
    </font>
    <font>
      <b/>
      <sz val="18"/>
      <name val="Calibri"/>
      <charset val="134"/>
      <scheme val="minor"/>
    </font>
    <font>
      <sz val="18"/>
      <name val="Arial"/>
      <charset val="134"/>
    </font>
    <font>
      <sz val="18"/>
      <color theme="1"/>
      <name val="Calibri"/>
      <charset val="134"/>
    </font>
    <font>
      <sz val="14"/>
      <name val="Calibri"/>
      <charset val="134"/>
    </font>
    <font>
      <b/>
      <sz val="14"/>
      <name val="Arial Narrow"/>
      <charset val="134"/>
    </font>
    <font>
      <b/>
      <sz val="14"/>
      <color theme="1"/>
      <name val="Arial"/>
      <charset val="134"/>
    </font>
    <font>
      <sz val="14"/>
      <color theme="1"/>
      <name val="Arial"/>
      <charset val="134"/>
    </font>
    <font>
      <b/>
      <i/>
      <sz val="14"/>
      <name val="Century"/>
      <charset val="134"/>
    </font>
    <font>
      <b/>
      <i/>
      <sz val="14"/>
      <color rgb="FFFF0000"/>
      <name val="Arial"/>
      <charset val="134"/>
    </font>
    <font>
      <sz val="18"/>
      <color rgb="FFFF0000"/>
      <name val="Calibri"/>
      <charset val="134"/>
      <scheme val="minor"/>
    </font>
    <font>
      <sz val="14"/>
      <color rgb="FFFF0000"/>
      <name val="Calibri"/>
      <charset val="134"/>
      <scheme val="minor"/>
    </font>
    <font>
      <b/>
      <sz val="18"/>
      <name val="Arial"/>
      <charset val="134"/>
    </font>
    <font>
      <b/>
      <u/>
      <sz val="14"/>
      <name val="Arial"/>
      <charset val="134"/>
    </font>
    <font>
      <u/>
      <sz val="14"/>
      <name val="Arial"/>
      <charset val="134"/>
    </font>
    <font>
      <b/>
      <sz val="14"/>
      <name val="Cambria"/>
      <charset val="134"/>
      <scheme val="major"/>
    </font>
    <font>
      <u/>
      <sz val="14"/>
      <name val="Cambria"/>
      <charset val="134"/>
      <scheme val="major"/>
    </font>
    <font>
      <b/>
      <u/>
      <sz val="14"/>
      <name val="Cambria"/>
      <charset val="134"/>
      <scheme val="major"/>
    </font>
    <font>
      <b/>
      <u/>
      <sz val="14"/>
      <name val="Arial Narrow"/>
      <charset val="134"/>
    </font>
    <font>
      <sz val="18"/>
      <name val="Cambria"/>
      <charset val="134"/>
      <scheme val="major"/>
    </font>
    <font>
      <sz val="12"/>
      <name val="Calibri"/>
      <charset val="134"/>
      <scheme val="minor"/>
    </font>
    <font>
      <b/>
      <sz val="12"/>
      <color theme="1"/>
      <name val="Calibri"/>
      <charset val="134"/>
      <scheme val="minor"/>
    </font>
    <font>
      <sz val="10"/>
      <color rgb="FFFF0000"/>
      <name val="Calibri"/>
      <charset val="134"/>
      <scheme val="minor"/>
    </font>
    <font>
      <sz val="11"/>
      <name val="Calibri"/>
      <charset val="134"/>
      <scheme val="minor"/>
    </font>
    <font>
      <b/>
      <sz val="10"/>
      <name val="Calibri"/>
      <charset val="134"/>
      <scheme val="minor"/>
    </font>
    <font>
      <b/>
      <sz val="11"/>
      <name val="Calibri"/>
      <charset val="134"/>
      <scheme val="minor"/>
    </font>
    <font>
      <b/>
      <sz val="11"/>
      <color theme="1"/>
      <name val="Calibri"/>
      <charset val="134"/>
      <scheme val="minor"/>
    </font>
    <font>
      <sz val="10"/>
      <name val="Calibri"/>
      <charset val="134"/>
      <scheme val="minor"/>
    </font>
    <font>
      <b/>
      <sz val="12"/>
      <name val="Arial"/>
      <charset val="134"/>
    </font>
    <font>
      <sz val="12"/>
      <color rgb="FFFF0000"/>
      <name val="Calibri"/>
      <charset val="134"/>
      <scheme val="minor"/>
    </font>
    <font>
      <b/>
      <u/>
      <sz val="11"/>
      <color theme="1"/>
      <name val="Calibri"/>
      <charset val="134"/>
      <scheme val="minor"/>
    </font>
    <font>
      <sz val="11"/>
      <color theme="1"/>
      <name val="Arial Narrow"/>
      <charset val="134"/>
    </font>
    <font>
      <b/>
      <sz val="11"/>
      <color theme="1"/>
      <name val="Arial Narrow"/>
      <charset val="134"/>
    </font>
    <font>
      <sz val="8"/>
      <name val="Calibri"/>
      <charset val="134"/>
      <scheme val="minor"/>
    </font>
    <font>
      <sz val="12"/>
      <color theme="1"/>
      <name val="Arial Narrow"/>
      <charset val="134"/>
    </font>
    <font>
      <b/>
      <sz val="10"/>
      <color theme="1"/>
      <name val="Arial Narrow"/>
      <charset val="134"/>
    </font>
    <font>
      <b/>
      <sz val="12"/>
      <color theme="1"/>
      <name val="Arial Narrow"/>
      <charset val="134"/>
    </font>
    <font>
      <sz val="11"/>
      <color theme="1"/>
      <name val="Calibri"/>
      <charset val="134"/>
      <scheme val="minor"/>
    </font>
    <font>
      <u/>
      <sz val="11"/>
      <color theme="1"/>
      <name val="Calibri"/>
      <charset val="134"/>
      <scheme val="minor"/>
    </font>
    <font>
      <sz val="11"/>
      <color rgb="FFFF0000"/>
      <name val="Gill Sans MT"/>
      <charset val="134"/>
    </font>
    <font>
      <b/>
      <sz val="10"/>
      <color indexed="8"/>
      <name val="Gill Sans MT"/>
      <charset val="134"/>
    </font>
    <font>
      <sz val="10"/>
      <color indexed="8"/>
      <name val="Gill Sans MT"/>
      <charset val="134"/>
    </font>
    <font>
      <b/>
      <sz val="11"/>
      <color indexed="8"/>
      <name val="Calibri"/>
      <charset val="134"/>
      <scheme val="minor"/>
    </font>
    <font>
      <sz val="11"/>
      <color indexed="8"/>
      <name val="Calibri"/>
      <charset val="134"/>
      <scheme val="minor"/>
    </font>
    <font>
      <b/>
      <sz val="9"/>
      <name val="Tahoma"/>
      <charset val="134"/>
    </font>
    <font>
      <sz val="9"/>
      <name val="Tahoma"/>
      <charset val="134"/>
    </font>
    <font>
      <i/>
      <sz val="11"/>
      <name val="Calibri"/>
      <family val="2"/>
      <scheme val="minor"/>
    </font>
    <font>
      <sz val="11"/>
      <name val="Calibri"/>
      <family val="2"/>
      <scheme val="minor"/>
    </font>
    <font>
      <b/>
      <i/>
      <sz val="11"/>
      <name val="Calibri"/>
      <family val="2"/>
      <scheme val="minor"/>
    </font>
    <font>
      <b/>
      <sz val="10"/>
      <name val="Calibri"/>
      <family val="2"/>
      <scheme val="minor"/>
    </font>
    <font>
      <b/>
      <sz val="11"/>
      <color theme="1"/>
      <name val="Calibri"/>
      <family val="2"/>
      <scheme val="minor"/>
    </font>
    <font>
      <b/>
      <sz val="11"/>
      <name val="Calibri"/>
      <family val="2"/>
      <scheme val="minor"/>
    </font>
    <font>
      <sz val="10"/>
      <color theme="1"/>
      <name val="Calibri"/>
      <family val="2"/>
      <scheme val="minor"/>
    </font>
    <font>
      <sz val="11"/>
      <color theme="1"/>
      <name val="Gill Sans MT"/>
      <family val="2"/>
    </font>
    <font>
      <sz val="9"/>
      <name val="Calibri"/>
      <family val="2"/>
      <scheme val="minor"/>
    </font>
    <font>
      <b/>
      <sz val="10"/>
      <color indexed="8"/>
      <name val="Calibri"/>
      <family val="2"/>
      <scheme val="minor"/>
    </font>
    <font>
      <sz val="10"/>
      <color indexed="8"/>
      <name val="Calibri"/>
      <family val="2"/>
      <scheme val="minor"/>
    </font>
    <font>
      <b/>
      <sz val="14"/>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9" tint="0.3999450666829432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4506668294322"/>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FF9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top/>
      <bottom/>
      <diagonal/>
    </border>
  </borders>
  <cellStyleXfs count="7">
    <xf numFmtId="0" fontId="0" fillId="0" borderId="0"/>
    <xf numFmtId="165" fontId="72" fillId="0" borderId="0" applyFont="0" applyFill="0" applyBorder="0" applyAlignment="0" applyProtection="0"/>
    <xf numFmtId="164" fontId="7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0" fontId="15" fillId="0" borderId="0"/>
    <xf numFmtId="0" fontId="15" fillId="0" borderId="0"/>
  </cellStyleXfs>
  <cellXfs count="1504">
    <xf numFmtId="0" fontId="0" fillId="0" borderId="0" xfId="0"/>
    <xf numFmtId="0" fontId="0" fillId="2" borderId="0" xfId="0" applyFill="1"/>
    <xf numFmtId="0" fontId="2" fillId="3" borderId="0" xfId="0" applyFont="1" applyFill="1" applyAlignment="1">
      <alignment horizontal="left" vertical="top" wrapText="1"/>
    </xf>
    <xf numFmtId="0" fontId="2" fillId="4" borderId="0" xfId="0" applyFont="1" applyFill="1" applyAlignment="1">
      <alignment horizontal="left" vertical="top" wrapText="1"/>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2" fillId="2" borderId="0" xfId="0" applyFont="1" applyFill="1" applyAlignment="1">
      <alignment horizontal="left" vertical="top" wrapText="1"/>
    </xf>
    <xf numFmtId="0" fontId="2" fillId="7"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xf numFmtId="49" fontId="2" fillId="0" borderId="0" xfId="0" applyNumberFormat="1" applyFont="1" applyAlignment="1">
      <alignment horizontal="center"/>
    </xf>
    <xf numFmtId="0" fontId="0" fillId="0" borderId="0" xfId="0" applyAlignment="1">
      <alignment horizontal="left" wrapText="1"/>
    </xf>
    <xf numFmtId="4" fontId="3" fillId="0" borderId="0" xfId="0" applyNumberFormat="1" applyFont="1" applyAlignment="1">
      <alignment horizontal="right"/>
    </xf>
    <xf numFmtId="0" fontId="0" fillId="0" borderId="0" xfId="0" applyAlignment="1">
      <alignment wrapText="1"/>
    </xf>
    <xf numFmtId="0" fontId="4" fillId="0" borderId="0" xfId="0" applyFont="1" applyAlignment="1">
      <alignment horizontal="center" vertical="top"/>
    </xf>
    <xf numFmtId="0" fontId="5" fillId="0" borderId="0" xfId="0" applyFont="1" applyAlignment="1">
      <alignment horizontal="center" vertical="top"/>
    </xf>
    <xf numFmtId="0" fontId="6" fillId="0" borderId="0" xfId="0" applyFont="1"/>
    <xf numFmtId="4" fontId="6" fillId="0" borderId="0" xfId="0" applyNumberFormat="1" applyFont="1"/>
    <xf numFmtId="4" fontId="8" fillId="8" borderId="1" xfId="0" applyNumberFormat="1" applyFont="1" applyFill="1" applyBorder="1" applyAlignment="1">
      <alignment vertical="top"/>
    </xf>
    <xf numFmtId="0" fontId="7" fillId="2" borderId="7" xfId="0" applyFont="1" applyFill="1" applyBorder="1" applyAlignment="1">
      <alignment horizontal="center" vertical="top"/>
    </xf>
    <xf numFmtId="0" fontId="7" fillId="2" borderId="7" xfId="0" applyFont="1" applyFill="1" applyBorder="1" applyAlignment="1">
      <alignment horizontal="center" vertical="top" wrapText="1"/>
    </xf>
    <xf numFmtId="0" fontId="7" fillId="2" borderId="6" xfId="0" applyFont="1" applyFill="1" applyBorder="1" applyAlignment="1">
      <alignment horizontal="center" vertical="top"/>
    </xf>
    <xf numFmtId="4" fontId="8" fillId="2" borderId="1" xfId="0" applyNumberFormat="1" applyFont="1" applyFill="1" applyBorder="1" applyAlignment="1">
      <alignment vertical="top"/>
    </xf>
    <xf numFmtId="0" fontId="9" fillId="3" borderId="8" xfId="6" applyFont="1" applyFill="1" applyBorder="1" applyAlignment="1">
      <alignment horizontal="left" vertical="top" wrapText="1"/>
    </xf>
    <xf numFmtId="0" fontId="9" fillId="3" borderId="8" xfId="0" applyFont="1" applyFill="1" applyBorder="1" applyAlignment="1">
      <alignment horizontal="left" vertical="top" wrapText="1"/>
    </xf>
    <xf numFmtId="4" fontId="10" fillId="3" borderId="8" xfId="0" applyNumberFormat="1" applyFont="1" applyFill="1" applyBorder="1" applyAlignment="1">
      <alignment horizontal="left" vertical="top" wrapText="1"/>
    </xf>
    <xf numFmtId="4" fontId="10" fillId="3" borderId="8" xfId="0" applyNumberFormat="1" applyFont="1" applyFill="1" applyBorder="1" applyAlignment="1">
      <alignment horizontal="right" vertical="top" wrapText="1"/>
    </xf>
    <xf numFmtId="0" fontId="2" fillId="4" borderId="8" xfId="0" applyFont="1" applyFill="1" applyBorder="1" applyAlignment="1">
      <alignment horizontal="left" vertical="top" wrapText="1"/>
    </xf>
    <xf numFmtId="0" fontId="9" fillId="4" borderId="8" xfId="6" applyFont="1" applyFill="1" applyBorder="1" applyAlignment="1">
      <alignment horizontal="left" vertical="top" wrapText="1"/>
    </xf>
    <xf numFmtId="0" fontId="9" fillId="4" borderId="8" xfId="0" applyFont="1" applyFill="1" applyBorder="1" applyAlignment="1">
      <alignment horizontal="left" vertical="top" wrapText="1"/>
    </xf>
    <xf numFmtId="4" fontId="10" fillId="4" borderId="8" xfId="0" applyNumberFormat="1" applyFont="1" applyFill="1" applyBorder="1" applyAlignment="1">
      <alignment horizontal="right" vertical="top" wrapText="1"/>
    </xf>
    <xf numFmtId="0" fontId="2" fillId="2" borderId="8" xfId="0" applyFont="1" applyFill="1" applyBorder="1" applyAlignment="1">
      <alignment horizontal="left" vertical="top" wrapText="1"/>
    </xf>
    <xf numFmtId="0" fontId="9" fillId="2" borderId="8" xfId="0" applyFont="1" applyFill="1" applyBorder="1" applyAlignment="1">
      <alignment horizontal="left" vertical="top" wrapText="1"/>
    </xf>
    <xf numFmtId="49" fontId="9" fillId="5" borderId="8" xfId="0" applyNumberFormat="1" applyFont="1" applyFill="1" applyBorder="1" applyAlignment="1">
      <alignment horizontal="left" vertical="top" wrapText="1"/>
    </xf>
    <xf numFmtId="4" fontId="10" fillId="5" borderId="8" xfId="0" applyNumberFormat="1" applyFont="1" applyFill="1" applyBorder="1" applyAlignment="1">
      <alignment horizontal="right" vertical="top" wrapText="1"/>
    </xf>
    <xf numFmtId="49" fontId="9" fillId="4" borderId="8" xfId="0" applyNumberFormat="1" applyFont="1" applyFill="1" applyBorder="1" applyAlignment="1">
      <alignment horizontal="left" vertical="top" wrapText="1"/>
    </xf>
    <xf numFmtId="4" fontId="11" fillId="4" borderId="8" xfId="0" applyNumberFormat="1" applyFont="1" applyFill="1" applyBorder="1" applyAlignment="1">
      <alignment horizontal="right" vertical="top" wrapText="1"/>
    </xf>
    <xf numFmtId="165" fontId="10" fillId="4" borderId="8" xfId="4" applyFont="1" applyFill="1" applyBorder="1" applyAlignment="1">
      <alignment horizontal="right" vertical="top" wrapText="1"/>
    </xf>
    <xf numFmtId="0" fontId="2" fillId="4" borderId="8" xfId="0" applyFont="1" applyFill="1" applyBorder="1" applyAlignment="1">
      <alignment vertical="top" wrapText="1"/>
    </xf>
    <xf numFmtId="0" fontId="0" fillId="3" borderId="8" xfId="0" applyFill="1" applyBorder="1" applyAlignment="1">
      <alignment vertical="top" wrapText="1"/>
    </xf>
    <xf numFmtId="0" fontId="2" fillId="3" borderId="8" xfId="0" applyFont="1" applyFill="1" applyBorder="1" applyAlignment="1">
      <alignment vertical="top" wrapText="1"/>
    </xf>
    <xf numFmtId="0" fontId="2" fillId="3" borderId="8" xfId="0" applyFont="1" applyFill="1" applyBorder="1" applyAlignment="1">
      <alignment horizontal="left" vertical="top" wrapText="1"/>
    </xf>
    <xf numFmtId="4" fontId="11" fillId="3" borderId="8" xfId="0" applyNumberFormat="1" applyFont="1" applyFill="1" applyBorder="1" applyAlignment="1">
      <alignment horizontal="left" vertical="top" wrapText="1"/>
    </xf>
    <xf numFmtId="4" fontId="11" fillId="3" borderId="8" xfId="0" applyNumberFormat="1" applyFont="1" applyFill="1" applyBorder="1" applyAlignment="1">
      <alignment horizontal="right" vertical="top" wrapText="1"/>
    </xf>
    <xf numFmtId="0" fontId="9" fillId="6" borderId="8" xfId="0" applyFont="1" applyFill="1" applyBorder="1" applyAlignment="1">
      <alignment horizontal="left" vertical="top" wrapText="1"/>
    </xf>
    <xf numFmtId="4" fontId="10" fillId="6" borderId="8" xfId="0" applyNumberFormat="1" applyFont="1" applyFill="1" applyBorder="1" applyAlignment="1">
      <alignment horizontal="right" vertical="top" wrapText="1"/>
    </xf>
    <xf numFmtId="165" fontId="10" fillId="6" borderId="8" xfId="1" applyFont="1" applyFill="1" applyBorder="1" applyAlignment="1">
      <alignment horizontal="right" vertical="top" wrapText="1"/>
    </xf>
    <xf numFmtId="0" fontId="0" fillId="6" borderId="8" xfId="0" applyFill="1" applyBorder="1" applyAlignment="1">
      <alignment horizontal="left" vertical="top" wrapText="1"/>
    </xf>
    <xf numFmtId="0" fontId="2" fillId="6" borderId="8" xfId="0" applyFont="1" applyFill="1" applyBorder="1" applyAlignment="1">
      <alignment horizontal="left" vertical="top" wrapText="1"/>
    </xf>
    <xf numFmtId="4" fontId="10" fillId="6" borderId="8" xfId="0" applyNumberFormat="1" applyFont="1" applyFill="1" applyBorder="1" applyAlignment="1">
      <alignment horizontal="right" vertical="top"/>
    </xf>
    <xf numFmtId="0" fontId="0" fillId="2" borderId="8" xfId="0" applyFill="1" applyBorder="1" applyAlignment="1">
      <alignment horizontal="left" vertical="top" wrapText="1"/>
    </xf>
    <xf numFmtId="4" fontId="10" fillId="2" borderId="8" xfId="0" applyNumberFormat="1" applyFont="1" applyFill="1" applyBorder="1" applyAlignment="1">
      <alignment horizontal="right" vertical="top" wrapText="1"/>
    </xf>
    <xf numFmtId="0" fontId="9" fillId="2" borderId="8" xfId="0" applyFont="1" applyFill="1" applyBorder="1" applyAlignment="1">
      <alignment vertical="top" wrapText="1"/>
    </xf>
    <xf numFmtId="165" fontId="10" fillId="2" borderId="8" xfId="4" applyFont="1" applyFill="1" applyBorder="1" applyAlignment="1">
      <alignment horizontal="right" vertical="top" wrapText="1"/>
    </xf>
    <xf numFmtId="4" fontId="11" fillId="2" borderId="8" xfId="0" applyNumberFormat="1" applyFont="1" applyFill="1" applyBorder="1" applyAlignment="1">
      <alignment horizontal="right" vertical="top" wrapText="1"/>
    </xf>
    <xf numFmtId="165" fontId="10" fillId="6" borderId="8" xfId="4" applyFont="1" applyFill="1" applyBorder="1" applyAlignment="1">
      <alignment horizontal="right" vertical="top" wrapText="1"/>
    </xf>
    <xf numFmtId="4" fontId="11" fillId="6" borderId="8" xfId="0" applyNumberFormat="1" applyFont="1" applyFill="1" applyBorder="1" applyAlignment="1">
      <alignment horizontal="right" vertical="top" wrapText="1"/>
    </xf>
    <xf numFmtId="0" fontId="9" fillId="7" borderId="8" xfId="6" applyFont="1" applyFill="1" applyBorder="1" applyAlignment="1">
      <alignment horizontal="left" vertical="top" wrapText="1"/>
    </xf>
    <xf numFmtId="0" fontId="9" fillId="7" borderId="8" xfId="0" applyFont="1" applyFill="1" applyBorder="1" applyAlignment="1">
      <alignment horizontal="left" vertical="top" wrapText="1"/>
    </xf>
    <xf numFmtId="0" fontId="2" fillId="7" borderId="8" xfId="0" applyFont="1" applyFill="1" applyBorder="1" applyAlignment="1">
      <alignment horizontal="left" vertical="top" wrapText="1"/>
    </xf>
    <xf numFmtId="4" fontId="11" fillId="7" borderId="8" xfId="0" applyNumberFormat="1" applyFont="1" applyFill="1" applyBorder="1" applyAlignment="1">
      <alignment horizontal="left" vertical="top" wrapText="1"/>
    </xf>
    <xf numFmtId="4" fontId="11" fillId="7" borderId="8" xfId="0" applyNumberFormat="1" applyFont="1" applyFill="1" applyBorder="1" applyAlignment="1">
      <alignment horizontal="righ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 fillId="0" borderId="10"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4" fontId="10" fillId="0" borderId="8" xfId="0" applyNumberFormat="1" applyFont="1" applyBorder="1" applyAlignment="1">
      <alignment horizontal="right" vertical="top" wrapText="1"/>
    </xf>
    <xf numFmtId="0" fontId="2" fillId="0" borderId="9" xfId="0" applyFont="1" applyBorder="1" applyAlignment="1">
      <alignment horizontal="left" vertical="top" wrapText="1"/>
    </xf>
    <xf numFmtId="0" fontId="2" fillId="8" borderId="1" xfId="0" applyFont="1" applyFill="1" applyBorder="1" applyAlignment="1">
      <alignment horizontal="center" wrapText="1"/>
    </xf>
    <xf numFmtId="0" fontId="2" fillId="8" borderId="1" xfId="0" applyFont="1" applyFill="1" applyBorder="1" applyAlignment="1">
      <alignment horizontal="center" vertical="top" wrapText="1"/>
    </xf>
    <xf numFmtId="49" fontId="2" fillId="8" borderId="7" xfId="0" applyNumberFormat="1" applyFont="1" applyFill="1" applyBorder="1" applyAlignment="1">
      <alignment horizontal="center"/>
    </xf>
    <xf numFmtId="0" fontId="2" fillId="0" borderId="8" xfId="0" applyFont="1" applyBorder="1"/>
    <xf numFmtId="4" fontId="2" fillId="0" borderId="8" xfId="0" applyNumberFormat="1" applyFont="1" applyBorder="1"/>
    <xf numFmtId="4" fontId="11" fillId="0" borderId="8" xfId="0" applyNumberFormat="1" applyFont="1" applyBorder="1" applyAlignment="1">
      <alignment horizontal="right"/>
    </xf>
    <xf numFmtId="4" fontId="12" fillId="0" borderId="8" xfId="0" applyNumberFormat="1" applyFont="1" applyBorder="1" applyAlignment="1">
      <alignment horizontal="right"/>
    </xf>
    <xf numFmtId="0" fontId="2" fillId="0" borderId="0" xfId="0" applyFont="1" applyAlignment="1">
      <alignment horizontal="left"/>
    </xf>
    <xf numFmtId="4" fontId="11" fillId="0" borderId="0" xfId="0" applyNumberFormat="1" applyFont="1" applyAlignment="1">
      <alignment horizontal="right"/>
    </xf>
    <xf numFmtId="0" fontId="2" fillId="0" borderId="0" xfId="0" applyFont="1" applyAlignment="1">
      <alignment horizontal="left" vertical="top"/>
    </xf>
    <xf numFmtId="4" fontId="11" fillId="0" borderId="0" xfId="0" applyNumberFormat="1" applyFont="1" applyAlignment="1">
      <alignment horizontal="left" vertical="top"/>
    </xf>
    <xf numFmtId="0" fontId="1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15" fontId="2" fillId="0" borderId="0" xfId="0" applyNumberFormat="1" applyFont="1" applyAlignment="1">
      <alignment horizontal="center" vertical="center"/>
    </xf>
    <xf numFmtId="0" fontId="2" fillId="0" borderId="0" xfId="0" applyFont="1" applyAlignment="1">
      <alignment horizontal="left" wrapText="1"/>
    </xf>
    <xf numFmtId="4" fontId="5" fillId="0" borderId="0" xfId="0" applyNumberFormat="1" applyFont="1" applyAlignment="1">
      <alignment horizontal="right" vertical="top"/>
    </xf>
    <xf numFmtId="4" fontId="8" fillId="8" borderId="2" xfId="0" applyNumberFormat="1" applyFont="1" applyFill="1" applyBorder="1" applyAlignment="1">
      <alignment horizontal="right" vertical="top"/>
    </xf>
    <xf numFmtId="4" fontId="8" fillId="2" borderId="2" xfId="0" applyNumberFormat="1" applyFont="1" applyFill="1" applyBorder="1" applyAlignment="1">
      <alignment horizontal="right" vertical="top"/>
    </xf>
    <xf numFmtId="4" fontId="3" fillId="6" borderId="8" xfId="0" applyNumberFormat="1" applyFont="1" applyFill="1" applyBorder="1" applyAlignment="1">
      <alignment horizontal="right" vertical="top"/>
    </xf>
    <xf numFmtId="4" fontId="3" fillId="6" borderId="0" xfId="0" applyNumberFormat="1" applyFont="1" applyFill="1" applyAlignment="1">
      <alignment horizontal="right" vertical="top"/>
    </xf>
    <xf numFmtId="4" fontId="11" fillId="6" borderId="0" xfId="0" applyNumberFormat="1" applyFont="1" applyFill="1" applyAlignment="1">
      <alignment horizontal="right" vertical="top" wrapText="1"/>
    </xf>
    <xf numFmtId="0" fontId="9" fillId="0" borderId="8" xfId="0" applyFont="1" applyBorder="1" applyAlignment="1">
      <alignment horizontal="left" vertical="top" wrapText="1"/>
    </xf>
    <xf numFmtId="49" fontId="2" fillId="8" borderId="7" xfId="0" applyNumberFormat="1" applyFont="1" applyFill="1" applyBorder="1" applyAlignment="1">
      <alignment horizontal="center" wrapText="1"/>
    </xf>
    <xf numFmtId="0" fontId="2" fillId="0" borderId="8" xfId="0" applyFont="1" applyBorder="1" applyAlignment="1">
      <alignment wrapText="1"/>
    </xf>
    <xf numFmtId="0" fontId="2" fillId="0" borderId="0" xfId="0" applyFont="1" applyAlignment="1">
      <alignment wrapText="1"/>
    </xf>
    <xf numFmtId="0" fontId="0" fillId="2" borderId="0" xfId="0" applyFill="1" applyAlignment="1">
      <alignment vertical="top"/>
    </xf>
    <xf numFmtId="0" fontId="2" fillId="9" borderId="0" xfId="0" applyFont="1" applyFill="1" applyAlignment="1">
      <alignment horizontal="left" vertical="top" wrapText="1"/>
    </xf>
    <xf numFmtId="0" fontId="11" fillId="0" borderId="0" xfId="0" applyFont="1" applyAlignment="1">
      <alignment horizontal="left" vertical="top" wrapText="1"/>
    </xf>
    <xf numFmtId="165" fontId="6" fillId="0" borderId="0" xfId="1" applyFont="1"/>
    <xf numFmtId="0" fontId="3" fillId="9"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9" fillId="10" borderId="8" xfId="0" applyFont="1" applyFill="1" applyBorder="1" applyAlignment="1">
      <alignment horizontal="left" vertical="top" wrapText="1"/>
    </xf>
    <xf numFmtId="0" fontId="9" fillId="9" borderId="1" xfId="0" applyFont="1" applyFill="1" applyBorder="1" applyAlignment="1">
      <alignment horizontal="left" vertical="top" wrapText="1"/>
    </xf>
    <xf numFmtId="0" fontId="2" fillId="9" borderId="8" xfId="0" applyFont="1" applyFill="1" applyBorder="1" applyAlignment="1">
      <alignment horizontal="left" vertical="top" wrapText="1"/>
    </xf>
    <xf numFmtId="4" fontId="11" fillId="9" borderId="8" xfId="0" applyNumberFormat="1" applyFont="1" applyFill="1" applyBorder="1" applyAlignment="1">
      <alignment horizontal="left" vertical="top" wrapText="1"/>
    </xf>
    <xf numFmtId="0" fontId="9" fillId="9" borderId="8" xfId="6" applyFont="1" applyFill="1" applyBorder="1" applyAlignment="1">
      <alignment horizontal="left" vertical="top" wrapText="1"/>
    </xf>
    <xf numFmtId="0" fontId="9" fillId="9" borderId="8" xfId="0" applyFont="1" applyFill="1" applyBorder="1" applyAlignment="1">
      <alignment horizontal="left" vertical="top" wrapText="1"/>
    </xf>
    <xf numFmtId="4" fontId="10" fillId="9" borderId="8" xfId="0" applyNumberFormat="1" applyFont="1" applyFill="1" applyBorder="1" applyAlignment="1">
      <alignment horizontal="left" vertical="top" wrapText="1"/>
    </xf>
    <xf numFmtId="4" fontId="10" fillId="9" borderId="8" xfId="0" applyNumberFormat="1" applyFont="1" applyFill="1" applyBorder="1" applyAlignment="1">
      <alignment horizontal="right" vertical="top" wrapText="1"/>
    </xf>
    <xf numFmtId="0" fontId="11" fillId="9" borderId="8" xfId="0" applyFont="1" applyFill="1" applyBorder="1" applyAlignment="1">
      <alignment horizontal="left" vertical="top" wrapText="1"/>
    </xf>
    <xf numFmtId="0" fontId="0" fillId="9" borderId="1" xfId="0" applyFill="1" applyBorder="1" applyAlignment="1">
      <alignment horizontal="left" vertical="top" wrapText="1"/>
    </xf>
    <xf numFmtId="0" fontId="2" fillId="10" borderId="8" xfId="0" applyFont="1" applyFill="1" applyBorder="1" applyAlignment="1">
      <alignment horizontal="left" vertical="top" wrapText="1"/>
    </xf>
    <xf numFmtId="0" fontId="0" fillId="9" borderId="7" xfId="0" applyFill="1" applyBorder="1" applyAlignment="1">
      <alignment horizontal="left" vertical="top" wrapText="1"/>
    </xf>
    <xf numFmtId="0" fontId="2" fillId="9" borderId="0" xfId="0" applyFont="1" applyFill="1" applyAlignment="1">
      <alignment horizontal="right" vertical="top" wrapText="1"/>
    </xf>
    <xf numFmtId="0" fontId="11" fillId="10" borderId="8" xfId="0" applyFont="1" applyFill="1" applyBorder="1" applyAlignment="1">
      <alignment horizontal="left" vertical="top" wrapText="1"/>
    </xf>
    <xf numFmtId="49" fontId="15" fillId="10" borderId="8" xfId="0" applyNumberFormat="1" applyFont="1" applyFill="1" applyBorder="1" applyAlignment="1">
      <alignment horizontal="left" vertical="center" wrapText="1"/>
    </xf>
    <xf numFmtId="0" fontId="2" fillId="9" borderId="1" xfId="0" applyFont="1" applyFill="1" applyBorder="1" applyAlignment="1">
      <alignment vertical="top" wrapText="1"/>
    </xf>
    <xf numFmtId="49" fontId="10" fillId="10" borderId="8" xfId="0" applyNumberFormat="1" applyFont="1" applyFill="1" applyBorder="1" applyAlignment="1">
      <alignment horizontal="left" vertical="top" wrapText="1"/>
    </xf>
    <xf numFmtId="0" fontId="0" fillId="9" borderId="8" xfId="0" applyFill="1" applyBorder="1" applyAlignment="1">
      <alignment horizontal="left" vertical="top" wrapText="1"/>
    </xf>
    <xf numFmtId="165" fontId="10" fillId="9" borderId="1" xfId="4" applyFont="1" applyFill="1" applyBorder="1" applyAlignment="1">
      <alignment horizontal="left" vertical="top" wrapText="1"/>
    </xf>
    <xf numFmtId="165" fontId="10" fillId="9" borderId="4" xfId="4" applyFont="1" applyFill="1" applyBorder="1" applyAlignment="1">
      <alignment horizontal="left" vertical="top" wrapText="1"/>
    </xf>
    <xf numFmtId="165" fontId="10" fillId="9" borderId="7" xfId="4" applyFont="1" applyFill="1" applyBorder="1" applyAlignment="1">
      <alignment horizontal="left" vertical="top" wrapText="1"/>
    </xf>
    <xf numFmtId="165" fontId="10" fillId="9" borderId="8" xfId="4" applyFont="1" applyFill="1" applyBorder="1" applyAlignment="1">
      <alignment horizontal="left" vertical="top" wrapText="1"/>
    </xf>
    <xf numFmtId="4" fontId="11" fillId="9" borderId="8" xfId="0" applyNumberFormat="1" applyFont="1" applyFill="1" applyBorder="1" applyAlignment="1">
      <alignment horizontal="right" vertical="top" wrapText="1"/>
    </xf>
    <xf numFmtId="0" fontId="2" fillId="9" borderId="8" xfId="0" applyFont="1" applyFill="1" applyBorder="1" applyAlignment="1">
      <alignment vertical="top" wrapText="1"/>
    </xf>
    <xf numFmtId="0" fontId="11" fillId="0" borderId="14" xfId="0" applyFont="1" applyBorder="1" applyAlignment="1">
      <alignment horizontal="right" vertical="top" wrapText="1"/>
    </xf>
    <xf numFmtId="0" fontId="2" fillId="0" borderId="7" xfId="0" applyFont="1" applyBorder="1" applyAlignment="1">
      <alignment horizontal="left" vertical="top" wrapText="1"/>
    </xf>
    <xf numFmtId="4" fontId="11" fillId="0" borderId="7" xfId="0" applyNumberFormat="1" applyFont="1" applyBorder="1" applyAlignment="1">
      <alignment horizontal="center" vertical="top" wrapText="1"/>
    </xf>
    <xf numFmtId="0" fontId="2" fillId="0" borderId="8" xfId="0" applyFont="1" applyBorder="1" applyAlignment="1">
      <alignment horizontal="left" vertical="top" wrapText="1"/>
    </xf>
    <xf numFmtId="0" fontId="0" fillId="0" borderId="8" xfId="0" applyBorder="1" applyAlignment="1">
      <alignment horizontal="left" vertical="top" wrapText="1"/>
    </xf>
    <xf numFmtId="4" fontId="10" fillId="0" borderId="8" xfId="0" applyNumberFormat="1" applyFont="1" applyBorder="1" applyAlignment="1">
      <alignment horizontal="left" vertical="top" wrapText="1"/>
    </xf>
    <xf numFmtId="0" fontId="16" fillId="10" borderId="8" xfId="0" applyFont="1" applyFill="1" applyBorder="1" applyAlignment="1">
      <alignment horizontal="center" vertical="center" wrapText="1"/>
    </xf>
    <xf numFmtId="165" fontId="6" fillId="0" borderId="0" xfId="1" applyFont="1" applyAlignment="1">
      <alignment wrapText="1"/>
    </xf>
    <xf numFmtId="165" fontId="6" fillId="2" borderId="0" xfId="1" applyFont="1" applyFill="1" applyAlignment="1">
      <alignment vertical="top"/>
    </xf>
    <xf numFmtId="4" fontId="2" fillId="9" borderId="0" xfId="0" applyNumberFormat="1" applyFont="1" applyFill="1" applyAlignment="1">
      <alignment horizontal="left" vertical="top" wrapText="1"/>
    </xf>
    <xf numFmtId="165" fontId="17" fillId="10" borderId="8" xfId="1" applyFont="1" applyFill="1" applyBorder="1" applyAlignment="1">
      <alignment horizontal="center" vertical="center"/>
    </xf>
    <xf numFmtId="165" fontId="12" fillId="9" borderId="0" xfId="1" applyFont="1" applyFill="1" applyAlignment="1">
      <alignment horizontal="left" vertical="top" wrapText="1"/>
    </xf>
    <xf numFmtId="4" fontId="2" fillId="9" borderId="8" xfId="0" applyNumberFormat="1" applyFont="1" applyFill="1" applyBorder="1" applyAlignment="1">
      <alignment horizontal="left" vertical="top" wrapText="1"/>
    </xf>
    <xf numFmtId="4" fontId="9" fillId="9" borderId="8" xfId="0" applyNumberFormat="1" applyFont="1" applyFill="1" applyBorder="1" applyAlignment="1">
      <alignment vertical="top" wrapText="1"/>
    </xf>
    <xf numFmtId="4" fontId="11" fillId="0" borderId="0" xfId="0" applyNumberFormat="1" applyFont="1" applyAlignment="1">
      <alignment horizontal="left" vertical="top" wrapText="1"/>
    </xf>
    <xf numFmtId="165" fontId="12" fillId="0" borderId="0" xfId="1" applyFont="1" applyFill="1" applyAlignment="1">
      <alignment horizontal="left" vertical="top" wrapText="1"/>
    </xf>
    <xf numFmtId="0" fontId="11" fillId="0" borderId="7" xfId="0" applyFont="1" applyBorder="1" applyAlignment="1">
      <alignment horizontal="left" vertical="top" wrapText="1"/>
    </xf>
    <xf numFmtId="4" fontId="2" fillId="0" borderId="0" xfId="0" applyNumberFormat="1" applyFont="1" applyAlignment="1">
      <alignment horizontal="left" vertical="top" wrapText="1"/>
    </xf>
    <xf numFmtId="4" fontId="7" fillId="0" borderId="8" xfId="0" applyNumberFormat="1" applyFont="1" applyBorder="1" applyAlignment="1">
      <alignment horizontal="right" wrapText="1"/>
    </xf>
    <xf numFmtId="4" fontId="8" fillId="0" borderId="8" xfId="0" applyNumberFormat="1" applyFont="1" applyBorder="1" applyAlignment="1">
      <alignment horizontal="right" wrapText="1"/>
    </xf>
    <xf numFmtId="0" fontId="9" fillId="0" borderId="8" xfId="0" applyFont="1" applyBorder="1" applyAlignment="1">
      <alignment vertical="top" wrapText="1"/>
    </xf>
    <xf numFmtId="165" fontId="10" fillId="0" borderId="8" xfId="4" applyFont="1" applyFill="1" applyBorder="1" applyAlignment="1">
      <alignment horizontal="right" vertical="top" wrapText="1"/>
    </xf>
    <xf numFmtId="4" fontId="11" fillId="0" borderId="8" xfId="0" applyNumberFormat="1" applyFont="1" applyBorder="1" applyAlignment="1">
      <alignment horizontal="right" vertical="top" wrapText="1"/>
    </xf>
    <xf numFmtId="0" fontId="9" fillId="0" borderId="8" xfId="6" applyFont="1" applyBorder="1" applyAlignment="1">
      <alignment horizontal="left" vertical="top" wrapText="1"/>
    </xf>
    <xf numFmtId="4" fontId="11" fillId="0" borderId="8" xfId="0" applyNumberFormat="1" applyFont="1" applyBorder="1" applyAlignment="1">
      <alignment horizontal="left" vertical="top" wrapText="1"/>
    </xf>
    <xf numFmtId="4" fontId="18" fillId="0" borderId="8" xfId="0" applyNumberFormat="1" applyFont="1" applyBorder="1" applyAlignment="1">
      <alignment horizontal="right" vertical="top" wrapText="1"/>
    </xf>
    <xf numFmtId="166" fontId="11" fillId="0" borderId="0" xfId="0" applyNumberFormat="1" applyFont="1" applyAlignment="1">
      <alignment horizontal="right"/>
    </xf>
    <xf numFmtId="4" fontId="18" fillId="0" borderId="8" xfId="0" applyNumberFormat="1" applyFont="1" applyBorder="1" applyAlignment="1">
      <alignment horizontal="right" wrapText="1"/>
    </xf>
    <xf numFmtId="165" fontId="12" fillId="0" borderId="0" xfId="1" applyFont="1"/>
    <xf numFmtId="165" fontId="12" fillId="0" borderId="0" xfId="1" applyFont="1" applyAlignment="1">
      <alignment horizontal="center"/>
    </xf>
    <xf numFmtId="0" fontId="20" fillId="2" borderId="0" xfId="0" applyFont="1" applyFill="1" applyAlignment="1">
      <alignment horizontal="center"/>
    </xf>
    <xf numFmtId="0" fontId="20" fillId="11" borderId="0" xfId="0" applyFont="1" applyFill="1"/>
    <xf numFmtId="0" fontId="21" fillId="2" borderId="0" xfId="0" applyFont="1" applyFill="1" applyAlignment="1">
      <alignment vertical="center"/>
    </xf>
    <xf numFmtId="0" fontId="22" fillId="11" borderId="0" xfId="0" applyFont="1" applyFill="1" applyAlignment="1">
      <alignment vertical="center"/>
    </xf>
    <xf numFmtId="0" fontId="20" fillId="10" borderId="0" xfId="0" applyFont="1" applyFill="1"/>
    <xf numFmtId="0" fontId="20" fillId="12" borderId="0" xfId="0" applyFont="1" applyFill="1"/>
    <xf numFmtId="0" fontId="20" fillId="11" borderId="0" xfId="0" applyFont="1" applyFill="1" applyAlignment="1">
      <alignment vertical="center"/>
    </xf>
    <xf numFmtId="0" fontId="20" fillId="11" borderId="0" xfId="0" applyFont="1" applyFill="1" applyAlignment="1">
      <alignment vertical="center" wrapText="1"/>
    </xf>
    <xf numFmtId="0" fontId="20" fillId="10" borderId="0" xfId="0" applyFont="1" applyFill="1" applyAlignment="1">
      <alignment vertical="center" wrapText="1"/>
    </xf>
    <xf numFmtId="0" fontId="21" fillId="10" borderId="0" xfId="0" applyFont="1" applyFill="1" applyAlignment="1">
      <alignment vertical="center"/>
    </xf>
    <xf numFmtId="0" fontId="21" fillId="10" borderId="0" xfId="0" applyFont="1" applyFill="1"/>
    <xf numFmtId="0" fontId="22" fillId="2" borderId="0" xfId="0" applyFont="1" applyFill="1" applyAlignment="1">
      <alignment vertical="center"/>
    </xf>
    <xf numFmtId="0" fontId="20" fillId="2" borderId="0" xfId="0" applyFont="1" applyFill="1" applyAlignment="1">
      <alignment vertical="center"/>
    </xf>
    <xf numFmtId="0" fontId="22" fillId="12" borderId="0" xfId="0" applyFont="1" applyFill="1" applyAlignment="1">
      <alignment vertical="center"/>
    </xf>
    <xf numFmtId="0" fontId="23" fillId="2" borderId="0" xfId="0" applyFont="1" applyFill="1"/>
    <xf numFmtId="0" fontId="24" fillId="2" borderId="0" xfId="0" applyFont="1" applyFill="1"/>
    <xf numFmtId="0" fontId="25" fillId="2" borderId="0" xfId="0" applyFont="1" applyFill="1"/>
    <xf numFmtId="0" fontId="20" fillId="2" borderId="0" xfId="0" applyFont="1" applyFill="1"/>
    <xf numFmtId="0" fontId="26" fillId="2" borderId="0" xfId="0" applyFont="1" applyFill="1" applyAlignment="1">
      <alignment horizontal="center" vertical="center"/>
    </xf>
    <xf numFmtId="0" fontId="20" fillId="2" borderId="0" xfId="0" applyFont="1" applyFill="1" applyAlignment="1">
      <alignment horizontal="left"/>
    </xf>
    <xf numFmtId="0" fontId="20" fillId="2" borderId="0" xfId="0" applyFont="1" applyFill="1" applyAlignment="1">
      <alignment horizontal="center" vertical="center" wrapText="1"/>
    </xf>
    <xf numFmtId="0" fontId="24" fillId="2" borderId="0" xfId="0" applyFont="1" applyFill="1" applyAlignment="1">
      <alignment vertical="center"/>
    </xf>
    <xf numFmtId="0" fontId="24" fillId="2" borderId="0" xfId="0" applyFont="1" applyFill="1" applyAlignment="1">
      <alignment horizontal="right" vertical="center"/>
    </xf>
    <xf numFmtId="165" fontId="27" fillId="2" borderId="0" xfId="1" applyFont="1" applyFill="1" applyAlignment="1">
      <alignment vertical="center"/>
    </xf>
    <xf numFmtId="0" fontId="27" fillId="2" borderId="0" xfId="0" applyFont="1" applyFill="1" applyAlignment="1">
      <alignment horizontal="center" vertical="center"/>
    </xf>
    <xf numFmtId="0" fontId="20" fillId="8" borderId="0" xfId="0" applyFont="1" applyFill="1" applyAlignment="1">
      <alignment horizontal="right" vertical="center"/>
    </xf>
    <xf numFmtId="0" fontId="20" fillId="6" borderId="0" xfId="0" applyFont="1" applyFill="1" applyAlignment="1">
      <alignment horizontal="right" vertical="center"/>
    </xf>
    <xf numFmtId="0" fontId="20" fillId="3" borderId="0" xfId="0" applyFont="1" applyFill="1" applyAlignment="1">
      <alignment horizontal="right" vertical="center"/>
    </xf>
    <xf numFmtId="0" fontId="20" fillId="13" borderId="0" xfId="0" applyFont="1" applyFill="1" applyAlignment="1">
      <alignment horizontal="right" vertical="center"/>
    </xf>
    <xf numFmtId="0" fontId="28" fillId="10" borderId="0" xfId="0" applyFont="1" applyFill="1" applyAlignment="1">
      <alignment horizontal="right" vertical="center"/>
    </xf>
    <xf numFmtId="0" fontId="28" fillId="12" borderId="0" xfId="0" applyFont="1" applyFill="1" applyAlignment="1">
      <alignment horizontal="right" vertical="center"/>
    </xf>
    <xf numFmtId="0" fontId="28" fillId="6" borderId="0" xfId="0" applyFont="1" applyFill="1" applyAlignment="1">
      <alignment horizontal="right" vertical="center"/>
    </xf>
    <xf numFmtId="0" fontId="28" fillId="14" borderId="0" xfId="0" applyFont="1" applyFill="1" applyAlignment="1">
      <alignment horizontal="right" vertical="center"/>
    </xf>
    <xf numFmtId="0" fontId="24" fillId="2" borderId="8" xfId="0" applyFont="1" applyFill="1" applyBorder="1" applyAlignment="1">
      <alignment horizontal="center" vertical="center" wrapText="1"/>
    </xf>
    <xf numFmtId="0" fontId="24" fillId="2" borderId="8" xfId="0" applyFont="1" applyFill="1" applyBorder="1" applyAlignment="1">
      <alignment horizontal="center" vertical="center"/>
    </xf>
    <xf numFmtId="0" fontId="20" fillId="2" borderId="8" xfId="0" applyFont="1" applyFill="1" applyBorder="1" applyAlignment="1">
      <alignment vertical="center" wrapText="1"/>
    </xf>
    <xf numFmtId="0" fontId="20" fillId="2" borderId="8" xfId="0" applyFont="1" applyFill="1" applyBorder="1" applyAlignment="1">
      <alignment horizontal="center" vertical="center" wrapText="1"/>
    </xf>
    <xf numFmtId="0" fontId="20" fillId="2" borderId="8" xfId="0" applyFont="1" applyFill="1" applyBorder="1" applyAlignment="1">
      <alignment horizontal="center" wrapText="1"/>
    </xf>
    <xf numFmtId="0" fontId="26" fillId="2" borderId="9" xfId="0" applyFont="1" applyFill="1" applyBorder="1" applyAlignment="1">
      <alignment vertical="center"/>
    </xf>
    <xf numFmtId="0" fontId="26" fillId="2" borderId="11" xfId="0" applyFont="1" applyFill="1" applyBorder="1" applyAlignment="1">
      <alignment horizontal="center" vertical="center"/>
    </xf>
    <xf numFmtId="0" fontId="24" fillId="2" borderId="8" xfId="0" applyFont="1" applyFill="1" applyBorder="1" applyAlignment="1">
      <alignment horizontal="center"/>
    </xf>
    <xf numFmtId="0" fontId="20" fillId="2" borderId="8" xfId="0" applyFont="1" applyFill="1" applyBorder="1" applyAlignment="1">
      <alignment horizontal="left" wrapText="1"/>
    </xf>
    <xf numFmtId="0" fontId="27" fillId="2" borderId="8" xfId="0" applyFont="1" applyFill="1" applyBorder="1" applyAlignment="1">
      <alignment horizontal="center" vertical="center" wrapText="1"/>
    </xf>
    <xf numFmtId="49" fontId="24" fillId="2" borderId="8" xfId="0" applyNumberFormat="1" applyFont="1" applyFill="1" applyBorder="1" applyAlignment="1">
      <alignment horizontal="center" vertical="center" wrapText="1"/>
    </xf>
    <xf numFmtId="0" fontId="31" fillId="2" borderId="8"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2" borderId="8" xfId="0" applyFont="1" applyFill="1" applyBorder="1" applyAlignment="1">
      <alignment horizontal="left" vertical="center" wrapText="1"/>
    </xf>
    <xf numFmtId="165" fontId="24" fillId="2" borderId="8" xfId="1" applyFont="1" applyFill="1" applyBorder="1" applyAlignment="1">
      <alignment horizontal="center" vertical="center" wrapText="1"/>
    </xf>
    <xf numFmtId="0" fontId="32" fillId="2" borderId="8" xfId="0" applyFont="1" applyFill="1" applyBorder="1" applyAlignment="1">
      <alignment horizontal="center" vertical="center"/>
    </xf>
    <xf numFmtId="0" fontId="24" fillId="2" borderId="8" xfId="0" applyFont="1" applyFill="1" applyBorder="1" applyAlignment="1">
      <alignment horizontal="left" vertical="distributed" wrapText="1"/>
    </xf>
    <xf numFmtId="0" fontId="32" fillId="2" borderId="8" xfId="0" applyFont="1" applyFill="1" applyBorder="1" applyAlignment="1">
      <alignment horizontal="center" vertical="center" wrapText="1"/>
    </xf>
    <xf numFmtId="4" fontId="24" fillId="2" borderId="8" xfId="0" applyNumberFormat="1" applyFont="1" applyFill="1" applyBorder="1" applyAlignment="1">
      <alignment horizontal="right" vertical="center"/>
    </xf>
    <xf numFmtId="0" fontId="24" fillId="2" borderId="8" xfId="0" applyFont="1" applyFill="1" applyBorder="1" applyAlignment="1">
      <alignment vertical="center" wrapText="1"/>
    </xf>
    <xf numFmtId="165" fontId="24" fillId="2" borderId="8" xfId="3" applyFont="1" applyFill="1" applyBorder="1" applyAlignment="1">
      <alignment horizontal="left" vertical="center" wrapText="1"/>
    </xf>
    <xf numFmtId="49" fontId="24" fillId="11" borderId="8" xfId="0" applyNumberFormat="1" applyFont="1" applyFill="1" applyBorder="1" applyAlignment="1">
      <alignment horizontal="center" vertical="center" wrapText="1"/>
    </xf>
    <xf numFmtId="0" fontId="32" fillId="11" borderId="8"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24" fillId="11" borderId="8" xfId="0" applyFont="1" applyFill="1" applyBorder="1" applyAlignment="1">
      <alignment horizontal="center" vertical="center"/>
    </xf>
    <xf numFmtId="0" fontId="24" fillId="11" borderId="8" xfId="0" applyFont="1" applyFill="1" applyBorder="1" applyAlignment="1">
      <alignment horizontal="left" vertical="center" wrapText="1"/>
    </xf>
    <xf numFmtId="0" fontId="27" fillId="11" borderId="8" xfId="0" applyFont="1" applyFill="1" applyBorder="1" applyAlignment="1">
      <alignment horizontal="center" vertical="center" wrapText="1"/>
    </xf>
    <xf numFmtId="0" fontId="24" fillId="11" borderId="8" xfId="0"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1" xfId="0" applyFont="1" applyFill="1" applyBorder="1" applyAlignment="1">
      <alignment horizontal="left" vertical="center" wrapText="1"/>
    </xf>
    <xf numFmtId="0" fontId="24" fillId="2" borderId="8" xfId="0" applyFont="1" applyFill="1" applyBorder="1" applyAlignment="1">
      <alignment horizontal="justify" vertical="center"/>
    </xf>
    <xf numFmtId="9" fontId="24" fillId="2" borderId="8" xfId="0" applyNumberFormat="1" applyFont="1" applyFill="1" applyBorder="1" applyAlignment="1">
      <alignment horizontal="left" vertical="center" wrapText="1"/>
    </xf>
    <xf numFmtId="4" fontId="24" fillId="2" borderId="8" xfId="0" applyNumberFormat="1" applyFont="1" applyFill="1" applyBorder="1" applyAlignment="1">
      <alignment horizontal="center" vertical="center"/>
    </xf>
    <xf numFmtId="0" fontId="33" fillId="2" borderId="8" xfId="0" applyFont="1" applyFill="1" applyBorder="1" applyAlignment="1">
      <alignment horizontal="center" vertical="center" wrapText="1"/>
    </xf>
    <xf numFmtId="0" fontId="32" fillId="11" borderId="8" xfId="6" applyFont="1" applyFill="1" applyBorder="1" applyAlignment="1">
      <alignment horizontal="center" vertical="center"/>
    </xf>
    <xf numFmtId="0" fontId="25" fillId="11" borderId="8" xfId="6" applyFont="1" applyFill="1" applyBorder="1" applyAlignment="1">
      <alignment horizontal="center" vertical="center"/>
    </xf>
    <xf numFmtId="0" fontId="24" fillId="11" borderId="8" xfId="6" applyFont="1" applyFill="1" applyBorder="1" applyAlignment="1">
      <alignment horizontal="left" vertical="center" wrapText="1"/>
    </xf>
    <xf numFmtId="0" fontId="24" fillId="11" borderId="8" xfId="0" applyFont="1" applyFill="1" applyBorder="1" applyAlignment="1">
      <alignment vertical="center" wrapText="1"/>
    </xf>
    <xf numFmtId="0" fontId="25" fillId="11" borderId="8" xfId="6" applyFont="1" applyFill="1" applyBorder="1" applyAlignment="1">
      <alignment horizontal="center" vertical="center" wrapText="1"/>
    </xf>
    <xf numFmtId="0" fontId="32" fillId="11" borderId="8" xfId="6" applyFont="1" applyFill="1" applyBorder="1" applyAlignment="1">
      <alignment horizontal="center" vertical="center" wrapText="1"/>
    </xf>
    <xf numFmtId="0" fontId="27" fillId="11" borderId="8" xfId="6"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4" fillId="2" borderId="8" xfId="0" applyFont="1" applyFill="1" applyBorder="1" applyAlignment="1">
      <alignment horizontal="left" vertical="distributed"/>
    </xf>
    <xf numFmtId="165" fontId="24" fillId="2" borderId="8" xfId="1" applyFont="1" applyFill="1" applyBorder="1" applyAlignment="1">
      <alignment vertical="center" wrapText="1"/>
    </xf>
    <xf numFmtId="165" fontId="24" fillId="2" borderId="8" xfId="1" applyFont="1" applyFill="1" applyBorder="1" applyAlignment="1">
      <alignment vertical="center"/>
    </xf>
    <xf numFmtId="0" fontId="33" fillId="2" borderId="8" xfId="0" applyFont="1" applyFill="1" applyBorder="1" applyAlignment="1">
      <alignment horizontal="center" vertical="center"/>
    </xf>
    <xf numFmtId="0" fontId="24" fillId="2" borderId="8" xfId="0" applyFont="1" applyFill="1" applyBorder="1" applyAlignment="1">
      <alignment vertical="center"/>
    </xf>
    <xf numFmtId="49" fontId="24" fillId="11" borderId="1" xfId="0" applyNumberFormat="1" applyFont="1" applyFill="1" applyBorder="1" applyAlignment="1">
      <alignment horizontal="center" vertical="center" wrapText="1"/>
    </xf>
    <xf numFmtId="0" fontId="32" fillId="11" borderId="1" xfId="0" applyFont="1" applyFill="1" applyBorder="1" applyAlignment="1">
      <alignment horizontal="center" vertical="center" wrapText="1"/>
    </xf>
    <xf numFmtId="165" fontId="24" fillId="11" borderId="1" xfId="3" applyFont="1" applyFill="1" applyBorder="1" applyAlignment="1">
      <alignment horizontal="center" vertical="center" wrapText="1"/>
    </xf>
    <xf numFmtId="0" fontId="24" fillId="11" borderId="1" xfId="0" applyFont="1" applyFill="1" applyBorder="1" applyAlignment="1">
      <alignment horizontal="left" vertical="center" wrapText="1"/>
    </xf>
    <xf numFmtId="0" fontId="24" fillId="11" borderId="8" xfId="0" applyFont="1" applyFill="1" applyBorder="1" applyAlignment="1">
      <alignment vertical="center"/>
    </xf>
    <xf numFmtId="165" fontId="24" fillId="2" borderId="8" xfId="0" applyNumberFormat="1" applyFont="1" applyFill="1" applyBorder="1" applyAlignment="1">
      <alignment vertical="center" wrapText="1"/>
    </xf>
    <xf numFmtId="165" fontId="24" fillId="2" borderId="8" xfId="3" applyFont="1" applyFill="1" applyBorder="1" applyAlignment="1">
      <alignment vertical="center" wrapText="1"/>
    </xf>
    <xf numFmtId="165" fontId="24" fillId="11" borderId="8" xfId="1" applyFont="1" applyFill="1" applyBorder="1" applyAlignment="1">
      <alignment vertical="center"/>
    </xf>
    <xf numFmtId="49" fontId="24" fillId="12" borderId="8" xfId="0" applyNumberFormat="1" applyFont="1" applyFill="1" applyBorder="1" applyAlignment="1">
      <alignment horizontal="center" vertical="center" wrapText="1"/>
    </xf>
    <xf numFmtId="0" fontId="32" fillId="12" borderId="8" xfId="0" applyFont="1" applyFill="1" applyBorder="1" applyAlignment="1">
      <alignment horizontal="center" vertical="center" wrapText="1"/>
    </xf>
    <xf numFmtId="0" fontId="24" fillId="12" borderId="8" xfId="0" applyFont="1" applyFill="1" applyBorder="1" applyAlignment="1">
      <alignment horizontal="center" vertical="center"/>
    </xf>
    <xf numFmtId="0" fontId="24" fillId="12" borderId="8" xfId="0" applyFont="1" applyFill="1" applyBorder="1" applyAlignment="1">
      <alignment horizontal="left" vertical="center" wrapText="1"/>
    </xf>
    <xf numFmtId="0" fontId="27" fillId="12" borderId="8" xfId="0" applyFont="1" applyFill="1" applyBorder="1" applyAlignment="1">
      <alignment horizontal="center" vertical="center" wrapText="1"/>
    </xf>
    <xf numFmtId="165" fontId="24" fillId="12" borderId="8" xfId="1" applyFont="1" applyFill="1" applyBorder="1" applyAlignment="1">
      <alignment vertical="center"/>
    </xf>
    <xf numFmtId="0" fontId="29" fillId="8" borderId="0" xfId="0" applyFont="1" applyFill="1" applyAlignment="1">
      <alignment horizontal="right"/>
    </xf>
    <xf numFmtId="0" fontId="23" fillId="8" borderId="0" xfId="0" applyFont="1" applyFill="1" applyAlignment="1">
      <alignment horizontal="right"/>
    </xf>
    <xf numFmtId="0" fontId="20" fillId="8" borderId="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4" fillId="8" borderId="0" xfId="0" applyFont="1" applyFill="1" applyAlignment="1">
      <alignment horizontal="right" vertical="center" wrapText="1"/>
    </xf>
    <xf numFmtId="4" fontId="27" fillId="2" borderId="8" xfId="0" applyNumberFormat="1" applyFont="1" applyFill="1" applyBorder="1" applyAlignment="1">
      <alignment horizontal="center" vertical="center" wrapText="1"/>
    </xf>
    <xf numFmtId="0" fontId="24" fillId="2" borderId="8" xfId="0" applyFont="1" applyFill="1" applyBorder="1" applyAlignment="1">
      <alignment horizontal="right" vertical="center" wrapText="1"/>
    </xf>
    <xf numFmtId="165" fontId="27" fillId="2" borderId="8" xfId="1" applyFont="1" applyFill="1" applyBorder="1" applyAlignment="1">
      <alignment vertical="center"/>
    </xf>
    <xf numFmtId="0" fontId="27" fillId="2" borderId="8" xfId="0" applyFont="1" applyFill="1" applyBorder="1" applyAlignment="1">
      <alignment horizontal="center" vertical="center"/>
    </xf>
    <xf numFmtId="165" fontId="24" fillId="2" borderId="8" xfId="1" applyFont="1" applyFill="1" applyBorder="1" applyAlignment="1">
      <alignment horizontal="right" vertical="center" wrapText="1"/>
    </xf>
    <xf numFmtId="165" fontId="24" fillId="2" borderId="8" xfId="0" applyNumberFormat="1" applyFont="1" applyFill="1" applyBorder="1" applyAlignment="1">
      <alignment horizontal="center" vertical="center" wrapText="1"/>
    </xf>
    <xf numFmtId="4" fontId="24" fillId="2" borderId="8" xfId="0" applyNumberFormat="1" applyFont="1" applyFill="1" applyBorder="1" applyAlignment="1">
      <alignment horizontal="right" vertical="center" wrapText="1"/>
    </xf>
    <xf numFmtId="165" fontId="24" fillId="2" borderId="8" xfId="1" applyFont="1" applyFill="1" applyBorder="1" applyAlignment="1">
      <alignment horizontal="right" vertical="center"/>
    </xf>
    <xf numFmtId="165" fontId="24" fillId="11" borderId="8" xfId="1" applyFont="1" applyFill="1" applyBorder="1" applyAlignment="1">
      <alignment horizontal="right" vertical="center"/>
    </xf>
    <xf numFmtId="4" fontId="24" fillId="11" borderId="8" xfId="0" applyNumberFormat="1" applyFont="1" applyFill="1" applyBorder="1" applyAlignment="1">
      <alignment horizontal="right" vertical="center" wrapText="1"/>
    </xf>
    <xf numFmtId="165" fontId="24" fillId="11" borderId="8" xfId="0" applyNumberFormat="1" applyFont="1" applyFill="1" applyBorder="1" applyAlignment="1">
      <alignment horizontal="center" vertical="center" wrapText="1"/>
    </xf>
    <xf numFmtId="165" fontId="27" fillId="11" borderId="8" xfId="1" applyFont="1" applyFill="1" applyBorder="1" applyAlignment="1">
      <alignment vertical="center"/>
    </xf>
    <xf numFmtId="0" fontId="27" fillId="11" borderId="8" xfId="0" applyFont="1" applyFill="1" applyBorder="1" applyAlignment="1">
      <alignment horizontal="center" vertical="center"/>
    </xf>
    <xf numFmtId="0" fontId="20" fillId="11" borderId="0" xfId="0" applyFont="1" applyFill="1" applyAlignment="1">
      <alignment horizontal="right" vertical="center"/>
    </xf>
    <xf numFmtId="4" fontId="24" fillId="2" borderId="8" xfId="0" applyNumberFormat="1" applyFont="1" applyFill="1" applyBorder="1" applyAlignment="1">
      <alignment vertical="center"/>
    </xf>
    <xf numFmtId="165" fontId="24" fillId="2" borderId="8" xfId="0" applyNumberFormat="1" applyFont="1" applyFill="1" applyBorder="1" applyAlignment="1">
      <alignment horizontal="justify" vertical="center"/>
    </xf>
    <xf numFmtId="165" fontId="24" fillId="2" borderId="8" xfId="0" applyNumberFormat="1" applyFont="1" applyFill="1" applyBorder="1" applyAlignment="1">
      <alignment horizontal="right" vertical="center"/>
    </xf>
    <xf numFmtId="4" fontId="24" fillId="2" borderId="9" xfId="0" applyNumberFormat="1" applyFont="1" applyFill="1" applyBorder="1" applyAlignment="1">
      <alignment horizontal="right" vertical="center"/>
    </xf>
    <xf numFmtId="165" fontId="34" fillId="2" borderId="8" xfId="1" applyFont="1" applyFill="1" applyBorder="1" applyAlignment="1">
      <alignment vertical="center"/>
    </xf>
    <xf numFmtId="0" fontId="34" fillId="2" borderId="8" xfId="0" applyFont="1" applyFill="1" applyBorder="1" applyAlignment="1">
      <alignment horizontal="center" vertical="center"/>
    </xf>
    <xf numFmtId="0" fontId="21" fillId="8" borderId="8" xfId="0" applyFont="1" applyFill="1" applyBorder="1" applyAlignment="1">
      <alignment horizontal="right" vertical="center"/>
    </xf>
    <xf numFmtId="165" fontId="24" fillId="2" borderId="8" xfId="0" applyNumberFormat="1" applyFont="1" applyFill="1" applyBorder="1" applyAlignment="1">
      <alignment horizontal="center" vertical="center"/>
    </xf>
    <xf numFmtId="165" fontId="24" fillId="11" borderId="8" xfId="1" applyFont="1" applyFill="1" applyBorder="1" applyAlignment="1">
      <alignment horizontal="right" vertical="center" wrapText="1"/>
    </xf>
    <xf numFmtId="165" fontId="24" fillId="11" borderId="8" xfId="0" applyNumberFormat="1" applyFont="1" applyFill="1" applyBorder="1" applyAlignment="1">
      <alignment horizontal="center" vertical="center"/>
    </xf>
    <xf numFmtId="165" fontId="24" fillId="11" borderId="8" xfId="1" applyFont="1" applyFill="1" applyBorder="1" applyAlignment="1">
      <alignment vertical="center" wrapText="1"/>
    </xf>
    <xf numFmtId="0" fontId="24" fillId="11" borderId="8" xfId="0" applyFont="1" applyFill="1" applyBorder="1" applyAlignment="1">
      <alignment horizontal="right" vertical="center" wrapText="1"/>
    </xf>
    <xf numFmtId="165" fontId="24" fillId="11" borderId="8" xfId="1" applyFont="1" applyFill="1" applyBorder="1" applyAlignment="1">
      <alignment horizontal="center" vertical="center" wrapText="1"/>
    </xf>
    <xf numFmtId="4" fontId="24" fillId="11" borderId="8" xfId="0" applyNumberFormat="1" applyFont="1" applyFill="1" applyBorder="1" applyAlignment="1">
      <alignment vertical="center" wrapText="1"/>
    </xf>
    <xf numFmtId="4" fontId="24" fillId="11" borderId="8" xfId="0" applyNumberFormat="1" applyFont="1" applyFill="1" applyBorder="1" applyAlignment="1">
      <alignment vertical="center"/>
    </xf>
    <xf numFmtId="165" fontId="24" fillId="11" borderId="9" xfId="4" applyFont="1" applyFill="1" applyBorder="1" applyAlignment="1">
      <alignment horizontal="center" vertical="center"/>
    </xf>
    <xf numFmtId="4" fontId="27" fillId="11" borderId="8" xfId="0" applyNumberFormat="1" applyFont="1" applyFill="1" applyBorder="1" applyAlignment="1">
      <alignment horizontal="right" vertical="center"/>
    </xf>
    <xf numFmtId="0" fontId="34" fillId="11" borderId="8" xfId="0" applyFont="1" applyFill="1" applyBorder="1" applyAlignment="1">
      <alignment vertical="center"/>
    </xf>
    <xf numFmtId="0" fontId="24" fillId="2" borderId="8" xfId="0" applyFont="1" applyFill="1" applyBorder="1" applyAlignment="1">
      <alignment horizontal="right" vertical="center"/>
    </xf>
    <xf numFmtId="165" fontId="24" fillId="11" borderId="8" xfId="0" applyNumberFormat="1" applyFont="1" applyFill="1" applyBorder="1" applyAlignment="1">
      <alignment vertical="center"/>
    </xf>
    <xf numFmtId="0" fontId="24" fillId="11" borderId="8" xfId="0" applyFont="1" applyFill="1" applyBorder="1" applyAlignment="1">
      <alignment horizontal="right" vertical="center"/>
    </xf>
    <xf numFmtId="165" fontId="24" fillId="11" borderId="8" xfId="0" applyNumberFormat="1" applyFont="1" applyFill="1" applyBorder="1" applyAlignment="1">
      <alignment horizontal="justify" vertical="center"/>
    </xf>
    <xf numFmtId="165" fontId="24" fillId="2" borderId="8" xfId="0" applyNumberFormat="1" applyFont="1" applyFill="1" applyBorder="1" applyAlignment="1">
      <alignment horizontal="right" vertical="center" wrapText="1"/>
    </xf>
    <xf numFmtId="165" fontId="24" fillId="2" borderId="8" xfId="3" applyFont="1" applyFill="1" applyBorder="1" applyAlignment="1">
      <alignment horizontal="right" vertical="center" wrapText="1"/>
    </xf>
    <xf numFmtId="0" fontId="20" fillId="8" borderId="8" xfId="0" applyFont="1" applyFill="1" applyBorder="1" applyAlignment="1">
      <alignment horizontal="right" vertical="center"/>
    </xf>
    <xf numFmtId="0" fontId="20" fillId="11" borderId="8" xfId="0" applyFont="1" applyFill="1" applyBorder="1" applyAlignment="1">
      <alignment horizontal="right" vertical="center" wrapText="1"/>
    </xf>
    <xf numFmtId="165" fontId="24" fillId="12" borderId="8" xfId="1" applyFont="1" applyFill="1" applyBorder="1" applyAlignment="1">
      <alignment horizontal="right" vertical="center"/>
    </xf>
    <xf numFmtId="165" fontId="27" fillId="12" borderId="8" xfId="1" applyFont="1" applyFill="1" applyBorder="1" applyAlignment="1">
      <alignment vertical="center"/>
    </xf>
    <xf numFmtId="0" fontId="20" fillId="12" borderId="0" xfId="0" applyFont="1" applyFill="1" applyAlignment="1">
      <alignment horizontal="right" vertical="center" wrapText="1"/>
    </xf>
    <xf numFmtId="0" fontId="29" fillId="6" borderId="0" xfId="0" applyFont="1" applyFill="1" applyAlignment="1">
      <alignment horizontal="right"/>
    </xf>
    <xf numFmtId="0" fontId="29" fillId="3" borderId="0" xfId="0" applyFont="1" applyFill="1" applyAlignment="1">
      <alignment horizontal="right"/>
    </xf>
    <xf numFmtId="0" fontId="29" fillId="13" borderId="0" xfId="0" applyFont="1" applyFill="1" applyAlignment="1">
      <alignment horizontal="right"/>
    </xf>
    <xf numFmtId="0" fontId="35" fillId="10" borderId="0" xfId="0" applyFont="1" applyFill="1" applyAlignment="1">
      <alignment horizontal="right"/>
    </xf>
    <xf numFmtId="0" fontId="35" fillId="12" borderId="0" xfId="0" applyFont="1" applyFill="1" applyAlignment="1">
      <alignment horizontal="right"/>
    </xf>
    <xf numFmtId="0" fontId="35" fillId="6" borderId="0" xfId="0" applyFont="1" applyFill="1" applyAlignment="1">
      <alignment horizontal="right"/>
    </xf>
    <xf numFmtId="0" fontId="35" fillId="14" borderId="0" xfId="0" applyFont="1" applyFill="1" applyAlignment="1">
      <alignment horizontal="right"/>
    </xf>
    <xf numFmtId="0" fontId="23" fillId="6" borderId="0" xfId="0" applyFont="1" applyFill="1" applyAlignment="1">
      <alignment horizontal="right"/>
    </xf>
    <xf numFmtId="0" fontId="23" fillId="3" borderId="0" xfId="0" applyFont="1" applyFill="1" applyAlignment="1">
      <alignment horizontal="right"/>
    </xf>
    <xf numFmtId="0" fontId="23" fillId="13" borderId="0" xfId="0" applyFont="1" applyFill="1" applyAlignment="1">
      <alignment horizontal="right"/>
    </xf>
    <xf numFmtId="0" fontId="36" fillId="10" borderId="0" xfId="0" applyFont="1" applyFill="1" applyAlignment="1">
      <alignment horizontal="right"/>
    </xf>
    <xf numFmtId="0" fontId="36" fillId="12" borderId="0" xfId="0" applyFont="1" applyFill="1" applyAlignment="1">
      <alignment horizontal="right"/>
    </xf>
    <xf numFmtId="0" fontId="36" fillId="6" borderId="0" xfId="0" applyFont="1" applyFill="1" applyAlignment="1">
      <alignment horizontal="right"/>
    </xf>
    <xf numFmtId="0" fontId="36" fillId="14" borderId="0" xfId="0" applyFont="1" applyFill="1" applyAlignment="1">
      <alignment horizontal="right"/>
    </xf>
    <xf numFmtId="0" fontId="20" fillId="6"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8" fillId="10" borderId="4" xfId="0" applyFont="1" applyFill="1" applyBorder="1" applyAlignment="1">
      <alignment vertical="center" wrapText="1"/>
    </xf>
    <xf numFmtId="0" fontId="20" fillId="6"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8" fillId="10" borderId="1" xfId="0" applyFont="1" applyFill="1" applyBorder="1" applyAlignment="1">
      <alignment vertical="center" wrapText="1"/>
    </xf>
    <xf numFmtId="0" fontId="24" fillId="6" borderId="0" xfId="0" applyFont="1" applyFill="1" applyAlignment="1">
      <alignment horizontal="right" vertical="center" wrapText="1"/>
    </xf>
    <xf numFmtId="0" fontId="24" fillId="3" borderId="0" xfId="0" applyFont="1" applyFill="1" applyAlignment="1">
      <alignment horizontal="right" vertical="center" wrapText="1"/>
    </xf>
    <xf numFmtId="0" fontId="24" fillId="13" borderId="0" xfId="0" applyFont="1" applyFill="1" applyAlignment="1">
      <alignment horizontal="right" vertical="center" wrapText="1"/>
    </xf>
    <xf numFmtId="0" fontId="37" fillId="10" borderId="0" xfId="0" applyFont="1" applyFill="1" applyAlignment="1">
      <alignment horizontal="right" vertical="center" wrapText="1"/>
    </xf>
    <xf numFmtId="0" fontId="37" fillId="12" borderId="0" xfId="0" applyFont="1" applyFill="1" applyAlignment="1">
      <alignment horizontal="right" vertical="center" wrapText="1"/>
    </xf>
    <xf numFmtId="0" fontId="37" fillId="6" borderId="0" xfId="0" applyFont="1" applyFill="1" applyAlignment="1">
      <alignment horizontal="right" vertical="center" wrapText="1"/>
    </xf>
    <xf numFmtId="0" fontId="37" fillId="14" borderId="0" xfId="0" applyFont="1" applyFill="1" applyAlignment="1">
      <alignment horizontal="right" vertical="center" wrapText="1"/>
    </xf>
    <xf numFmtId="165" fontId="20" fillId="6" borderId="0" xfId="0" applyNumberFormat="1" applyFont="1" applyFill="1" applyAlignment="1">
      <alignment horizontal="right" vertical="center"/>
    </xf>
    <xf numFmtId="165" fontId="20" fillId="3" borderId="0" xfId="0" applyNumberFormat="1" applyFont="1" applyFill="1" applyAlignment="1">
      <alignment horizontal="right" vertical="center"/>
    </xf>
    <xf numFmtId="165" fontId="20" fillId="11" borderId="0" xfId="0" applyNumberFormat="1" applyFont="1" applyFill="1" applyAlignment="1">
      <alignment horizontal="right" vertical="center"/>
    </xf>
    <xf numFmtId="0" fontId="28" fillId="11" borderId="0" xfId="0" applyFont="1" applyFill="1" applyAlignment="1">
      <alignment horizontal="right" vertical="center"/>
    </xf>
    <xf numFmtId="165" fontId="28" fillId="6" borderId="0" xfId="0" applyNumberFormat="1" applyFont="1" applyFill="1" applyAlignment="1">
      <alignment horizontal="right" vertical="center"/>
    </xf>
    <xf numFmtId="165" fontId="28" fillId="11" borderId="0" xfId="0" applyNumberFormat="1" applyFont="1" applyFill="1" applyAlignment="1">
      <alignment horizontal="right" vertical="center"/>
    </xf>
    <xf numFmtId="0" fontId="21" fillId="13" borderId="8" xfId="0" applyFont="1" applyFill="1" applyBorder="1" applyAlignment="1">
      <alignment horizontal="right" vertical="center"/>
    </xf>
    <xf numFmtId="0" fontId="38" fillId="10" borderId="8" xfId="0" applyFont="1" applyFill="1" applyBorder="1" applyAlignment="1">
      <alignment horizontal="right" vertical="center"/>
    </xf>
    <xf numFmtId="0" fontId="38" fillId="12" borderId="8" xfId="0" applyFont="1" applyFill="1" applyBorder="1" applyAlignment="1">
      <alignment horizontal="right" vertical="center"/>
    </xf>
    <xf numFmtId="0" fontId="38" fillId="6" borderId="8" xfId="0" applyFont="1" applyFill="1" applyBorder="1" applyAlignment="1">
      <alignment horizontal="right" vertical="center"/>
    </xf>
    <xf numFmtId="0" fontId="38" fillId="14" borderId="8" xfId="0" applyFont="1" applyFill="1" applyBorder="1" applyAlignment="1">
      <alignment horizontal="right" vertical="center"/>
    </xf>
    <xf numFmtId="165" fontId="28" fillId="10" borderId="0" xfId="0" applyNumberFormat="1" applyFont="1" applyFill="1" applyAlignment="1">
      <alignment horizontal="right" vertical="center"/>
    </xf>
    <xf numFmtId="4" fontId="28" fillId="10" borderId="0" xfId="0" applyNumberFormat="1" applyFont="1" applyFill="1" applyAlignment="1">
      <alignment horizontal="right" vertical="center"/>
    </xf>
    <xf numFmtId="4" fontId="28" fillId="11" borderId="8" xfId="0" applyNumberFormat="1" applyFont="1" applyFill="1" applyBorder="1" applyAlignment="1">
      <alignment horizontal="right" vertical="center"/>
    </xf>
    <xf numFmtId="165" fontId="28" fillId="14" borderId="0" xfId="1" applyFont="1" applyFill="1" applyBorder="1" applyAlignment="1">
      <alignment horizontal="right" vertical="center"/>
    </xf>
    <xf numFmtId="0" fontId="20" fillId="13" borderId="8" xfId="0" applyFont="1" applyFill="1" applyBorder="1" applyAlignment="1">
      <alignment horizontal="right" vertical="center"/>
    </xf>
    <xf numFmtId="0" fontId="28" fillId="10" borderId="8" xfId="0" applyFont="1" applyFill="1" applyBorder="1" applyAlignment="1">
      <alignment horizontal="right" vertical="center"/>
    </xf>
    <xf numFmtId="0" fontId="28" fillId="12" borderId="8" xfId="0" applyFont="1" applyFill="1" applyBorder="1" applyAlignment="1">
      <alignment horizontal="right" vertical="center"/>
    </xf>
    <xf numFmtId="0" fontId="28" fillId="6" borderId="8" xfId="0" applyFont="1" applyFill="1" applyBorder="1" applyAlignment="1">
      <alignment horizontal="right" vertical="center"/>
    </xf>
    <xf numFmtId="0" fontId="28" fillId="14" borderId="8" xfId="0" applyFont="1" applyFill="1" applyBorder="1" applyAlignment="1">
      <alignment horizontal="right" vertical="center"/>
    </xf>
    <xf numFmtId="0" fontId="28" fillId="10" borderId="8" xfId="0" applyFont="1" applyFill="1" applyBorder="1" applyAlignment="1">
      <alignment horizontal="right" vertical="center" wrapText="1"/>
    </xf>
    <xf numFmtId="0" fontId="28" fillId="11" borderId="8" xfId="0" applyFont="1" applyFill="1" applyBorder="1" applyAlignment="1">
      <alignment horizontal="right" vertical="center" wrapText="1"/>
    </xf>
    <xf numFmtId="0" fontId="28" fillId="6" borderId="8" xfId="0" applyFont="1" applyFill="1" applyBorder="1" applyAlignment="1">
      <alignment horizontal="right" vertical="center" wrapText="1"/>
    </xf>
    <xf numFmtId="165" fontId="20" fillId="12" borderId="0" xfId="0" applyNumberFormat="1" applyFont="1" applyFill="1" applyAlignment="1">
      <alignment horizontal="right" vertical="center"/>
    </xf>
    <xf numFmtId="0" fontId="28" fillId="10" borderId="0" xfId="0" applyFont="1" applyFill="1" applyAlignment="1">
      <alignment horizontal="right" vertical="center" wrapText="1"/>
    </xf>
    <xf numFmtId="0" fontId="28" fillId="12" borderId="0" xfId="0" applyFont="1" applyFill="1" applyAlignment="1">
      <alignment horizontal="right" vertical="center" wrapText="1"/>
    </xf>
    <xf numFmtId="0" fontId="28" fillId="6" borderId="0" xfId="0" applyFont="1" applyFill="1" applyAlignment="1">
      <alignment horizontal="right" vertical="center" wrapText="1"/>
    </xf>
    <xf numFmtId="4" fontId="21" fillId="8" borderId="8" xfId="0" applyNumberFormat="1" applyFont="1" applyFill="1" applyBorder="1" applyAlignment="1">
      <alignment horizontal="right" vertical="center"/>
    </xf>
    <xf numFmtId="0" fontId="21" fillId="8" borderId="9" xfId="0" applyFont="1" applyFill="1" applyBorder="1" applyAlignment="1">
      <alignment horizontal="right" vertical="center"/>
    </xf>
    <xf numFmtId="0" fontId="20" fillId="2" borderId="8" xfId="0" applyFont="1" applyFill="1" applyBorder="1"/>
    <xf numFmtId="0" fontId="20" fillId="2" borderId="8" xfId="0" applyFont="1" applyFill="1" applyBorder="1" applyAlignment="1">
      <alignment horizontal="center"/>
    </xf>
    <xf numFmtId="0" fontId="20" fillId="11" borderId="8" xfId="0" applyFont="1" applyFill="1" applyBorder="1"/>
    <xf numFmtId="0" fontId="39" fillId="8" borderId="8" xfId="0" applyFont="1" applyFill="1" applyBorder="1" applyAlignment="1">
      <alignment horizontal="right" vertical="center"/>
    </xf>
    <xf numFmtId="0" fontId="21" fillId="8" borderId="11" xfId="0" applyFont="1" applyFill="1" applyBorder="1" applyAlignment="1">
      <alignment horizontal="right" vertical="center"/>
    </xf>
    <xf numFmtId="4" fontId="20" fillId="8" borderId="8" xfId="0" applyNumberFormat="1" applyFont="1" applyFill="1" applyBorder="1" applyAlignment="1">
      <alignment horizontal="right" vertical="center"/>
    </xf>
    <xf numFmtId="0" fontId="21" fillId="2" borderId="9" xfId="0" applyFont="1" applyFill="1" applyBorder="1" applyAlignment="1">
      <alignment vertical="center"/>
    </xf>
    <xf numFmtId="0" fontId="21" fillId="2" borderId="8" xfId="0" applyFont="1" applyFill="1" applyBorder="1" applyAlignment="1">
      <alignment vertical="center"/>
    </xf>
    <xf numFmtId="0" fontId="20" fillId="11" borderId="8" xfId="0" applyFont="1" applyFill="1" applyBorder="1" applyAlignment="1">
      <alignment vertical="center" wrapText="1"/>
    </xf>
    <xf numFmtId="0" fontId="22" fillId="11" borderId="0" xfId="0" applyFont="1" applyFill="1" applyAlignment="1">
      <alignment vertical="center" wrapText="1"/>
    </xf>
    <xf numFmtId="0" fontId="22" fillId="11" borderId="8" xfId="0" applyFont="1" applyFill="1" applyBorder="1" applyAlignment="1">
      <alignment vertical="center" wrapText="1"/>
    </xf>
    <xf numFmtId="0" fontId="22" fillId="11" borderId="8" xfId="0" applyFont="1" applyFill="1" applyBorder="1" applyAlignment="1">
      <alignment vertical="center"/>
    </xf>
    <xf numFmtId="0" fontId="20" fillId="10" borderId="8" xfId="0" applyFont="1" applyFill="1" applyBorder="1"/>
    <xf numFmtId="0" fontId="20" fillId="2" borderId="9" xfId="0" applyFont="1" applyFill="1" applyBorder="1" applyAlignment="1">
      <alignment vertical="center" wrapText="1"/>
    </xf>
    <xf numFmtId="0" fontId="20" fillId="11" borderId="9" xfId="0" applyFont="1" applyFill="1" applyBorder="1" applyAlignment="1">
      <alignment vertical="center" wrapText="1"/>
    </xf>
    <xf numFmtId="0" fontId="20" fillId="12" borderId="0" xfId="0" applyFont="1" applyFill="1" applyAlignment="1">
      <alignment vertical="center" wrapText="1"/>
    </xf>
    <xf numFmtId="0" fontId="20" fillId="12" borderId="8" xfId="0" applyFont="1" applyFill="1" applyBorder="1" applyAlignment="1">
      <alignment vertical="center" wrapText="1"/>
    </xf>
    <xf numFmtId="0" fontId="20" fillId="12" borderId="8" xfId="0" applyFont="1" applyFill="1" applyBorder="1"/>
    <xf numFmtId="0" fontId="33" fillId="11" borderId="8" xfId="0" applyFont="1" applyFill="1" applyBorder="1" applyAlignment="1">
      <alignment horizontal="center" vertical="center" wrapText="1"/>
    </xf>
    <xf numFmtId="0" fontId="24" fillId="11" borderId="1" xfId="0" applyFont="1" applyFill="1" applyBorder="1" applyAlignment="1">
      <alignment horizontal="center" vertical="center"/>
    </xf>
    <xf numFmtId="0" fontId="26" fillId="2" borderId="8" xfId="0" applyFont="1" applyFill="1" applyBorder="1" applyAlignment="1">
      <alignment horizontal="center" vertical="center"/>
    </xf>
    <xf numFmtId="49" fontId="26" fillId="2" borderId="8" xfId="0" applyNumberFormat="1" applyFont="1" applyFill="1" applyBorder="1" applyAlignment="1">
      <alignment vertical="center"/>
    </xf>
    <xf numFmtId="49" fontId="26" fillId="2" borderId="8" xfId="0" applyNumberFormat="1" applyFont="1" applyFill="1" applyBorder="1" applyAlignment="1">
      <alignment horizontal="center" vertical="center"/>
    </xf>
    <xf numFmtId="49" fontId="26" fillId="2" borderId="8" xfId="0" applyNumberFormat="1" applyFont="1" applyFill="1" applyBorder="1" applyAlignment="1">
      <alignment horizontal="left" vertical="distributed"/>
    </xf>
    <xf numFmtId="49" fontId="40" fillId="2" borderId="8" xfId="0" applyNumberFormat="1" applyFont="1" applyFill="1" applyBorder="1" applyAlignment="1">
      <alignment horizontal="center" vertical="center" wrapText="1"/>
    </xf>
    <xf numFmtId="49" fontId="27" fillId="2" borderId="8" xfId="0" applyNumberFormat="1" applyFont="1" applyFill="1" applyBorder="1" applyAlignment="1">
      <alignment vertical="center"/>
    </xf>
    <xf numFmtId="165" fontId="24" fillId="2" borderId="8" xfId="1" applyFont="1" applyFill="1" applyBorder="1" applyAlignment="1">
      <alignment horizontal="center" vertical="center"/>
    </xf>
    <xf numFmtId="49" fontId="24" fillId="4" borderId="8" xfId="0" applyNumberFormat="1" applyFont="1" applyFill="1" applyBorder="1" applyAlignment="1">
      <alignment horizontal="center" vertical="center" wrapText="1"/>
    </xf>
    <xf numFmtId="0" fontId="24" fillId="11" borderId="8" xfId="5" applyFont="1" applyFill="1" applyBorder="1" applyAlignment="1">
      <alignment horizontal="left" vertical="center" wrapText="1"/>
    </xf>
    <xf numFmtId="49" fontId="24" fillId="2" borderId="8" xfId="0" applyNumberFormat="1" applyFont="1" applyFill="1" applyBorder="1" applyAlignment="1">
      <alignment horizontal="center" vertical="center"/>
    </xf>
    <xf numFmtId="49" fontId="32" fillId="2" borderId="8" xfId="0" applyNumberFormat="1" applyFont="1" applyFill="1" applyBorder="1" applyAlignment="1">
      <alignment horizontal="center" vertical="center" wrapText="1"/>
    </xf>
    <xf numFmtId="49" fontId="27" fillId="2" borderId="8" xfId="0" applyNumberFormat="1" applyFont="1" applyFill="1" applyBorder="1" applyAlignment="1">
      <alignment horizontal="center" vertical="center" wrapText="1"/>
    </xf>
    <xf numFmtId="49" fontId="27" fillId="2" borderId="8" xfId="0" applyNumberFormat="1" applyFont="1" applyFill="1" applyBorder="1" applyAlignment="1">
      <alignment horizontal="center" vertical="center"/>
    </xf>
    <xf numFmtId="4" fontId="24" fillId="11" borderId="8" xfId="0" applyNumberFormat="1" applyFont="1" applyFill="1" applyBorder="1" applyAlignment="1">
      <alignment horizontal="center" vertical="center"/>
    </xf>
    <xf numFmtId="0" fontId="41" fillId="11" borderId="8" xfId="0" applyFont="1" applyFill="1" applyBorder="1" applyAlignment="1">
      <alignment horizontal="center" vertical="center" wrapText="1"/>
    </xf>
    <xf numFmtId="0" fontId="34" fillId="11" borderId="8" xfId="0" applyFont="1" applyFill="1" applyBorder="1" applyAlignment="1">
      <alignment horizontal="center" vertical="center" wrapText="1"/>
    </xf>
    <xf numFmtId="14" fontId="34" fillId="11" borderId="8" xfId="0" applyNumberFormat="1" applyFont="1" applyFill="1" applyBorder="1" applyAlignment="1">
      <alignment horizontal="center" vertical="center"/>
    </xf>
    <xf numFmtId="0" fontId="42" fillId="11" borderId="8" xfId="0" applyFont="1" applyFill="1" applyBorder="1" applyAlignment="1">
      <alignment horizontal="left" vertical="center" wrapText="1"/>
    </xf>
    <xf numFmtId="49" fontId="24" fillId="2" borderId="8" xfId="0" applyNumberFormat="1" applyFont="1" applyFill="1" applyBorder="1" applyAlignment="1">
      <alignment horizontal="right" vertical="center"/>
    </xf>
    <xf numFmtId="49" fontId="32" fillId="2" borderId="8" xfId="0" applyNumberFormat="1" applyFont="1" applyFill="1" applyBorder="1" applyAlignment="1">
      <alignment vertical="center"/>
    </xf>
    <xf numFmtId="0" fontId="20" fillId="11" borderId="8" xfId="0" applyFont="1" applyFill="1" applyBorder="1" applyAlignment="1">
      <alignment horizontal="right" vertical="center"/>
    </xf>
    <xf numFmtId="165" fontId="27" fillId="11" borderId="8" xfId="1" applyFont="1" applyFill="1" applyBorder="1" applyAlignment="1">
      <alignment vertical="center" wrapText="1"/>
    </xf>
    <xf numFmtId="0" fontId="20" fillId="11" borderId="0" xfId="0" applyFont="1" applyFill="1" applyAlignment="1">
      <alignment horizontal="right" vertical="center" wrapText="1"/>
    </xf>
    <xf numFmtId="165" fontId="27" fillId="2" borderId="8" xfId="0" applyNumberFormat="1" applyFont="1" applyFill="1" applyBorder="1" applyAlignment="1">
      <alignment horizontal="justify" vertical="center"/>
    </xf>
    <xf numFmtId="4" fontId="24" fillId="11" borderId="8" xfId="0" applyNumberFormat="1" applyFont="1" applyFill="1" applyBorder="1" applyAlignment="1">
      <alignment horizontal="right" vertical="center"/>
    </xf>
    <xf numFmtId="165" fontId="27" fillId="11" borderId="8" xfId="0" applyNumberFormat="1" applyFont="1" applyFill="1" applyBorder="1" applyAlignment="1">
      <alignment horizontal="justify" vertical="center"/>
    </xf>
    <xf numFmtId="4" fontId="42" fillId="11" borderId="8" xfId="0" applyNumberFormat="1" applyFont="1" applyFill="1" applyBorder="1" applyAlignment="1">
      <alignment vertical="center"/>
    </xf>
    <xf numFmtId="4" fontId="42" fillId="11" borderId="8" xfId="0" applyNumberFormat="1" applyFont="1" applyFill="1" applyBorder="1" applyAlignment="1">
      <alignment horizontal="right" vertical="center"/>
    </xf>
    <xf numFmtId="165" fontId="28" fillId="12" borderId="0" xfId="0" applyNumberFormat="1" applyFont="1" applyFill="1" applyAlignment="1">
      <alignment horizontal="right" vertical="center" wrapText="1"/>
    </xf>
    <xf numFmtId="0" fontId="28" fillId="11" borderId="8" xfId="0" applyFont="1" applyFill="1" applyBorder="1" applyAlignment="1">
      <alignment horizontal="right" vertical="center"/>
    </xf>
    <xf numFmtId="3" fontId="28" fillId="10" borderId="0" xfId="0" applyNumberFormat="1" applyFont="1" applyFill="1" applyAlignment="1">
      <alignment horizontal="right" vertical="center"/>
    </xf>
    <xf numFmtId="165" fontId="28" fillId="10" borderId="0" xfId="1" applyFont="1" applyFill="1" applyBorder="1" applyAlignment="1">
      <alignment horizontal="right" vertical="center"/>
    </xf>
    <xf numFmtId="0" fontId="28" fillId="11" borderId="0" xfId="0" applyFont="1" applyFill="1" applyAlignment="1">
      <alignment horizontal="right" vertical="center" wrapText="1"/>
    </xf>
    <xf numFmtId="4" fontId="28" fillId="11" borderId="0" xfId="0" applyNumberFormat="1" applyFont="1" applyFill="1" applyAlignment="1">
      <alignment horizontal="right" vertical="center"/>
    </xf>
    <xf numFmtId="0" fontId="20" fillId="11" borderId="8" xfId="0" applyFont="1" applyFill="1" applyBorder="1" applyAlignment="1">
      <alignment vertical="center"/>
    </xf>
    <xf numFmtId="0" fontId="20" fillId="11" borderId="0" xfId="0" applyFont="1" applyFill="1" applyAlignment="1">
      <alignment horizontal="left" vertical="center" wrapText="1"/>
    </xf>
    <xf numFmtId="0" fontId="20" fillId="11" borderId="8" xfId="0" applyFont="1" applyFill="1" applyBorder="1" applyAlignment="1">
      <alignment horizontal="left" vertical="center" wrapText="1"/>
    </xf>
    <xf numFmtId="0" fontId="20" fillId="10" borderId="8" xfId="0" applyFont="1" applyFill="1" applyBorder="1" applyAlignment="1">
      <alignment vertical="center" wrapText="1"/>
    </xf>
    <xf numFmtId="0" fontId="20" fillId="10" borderId="0" xfId="0" applyFont="1" applyFill="1" applyAlignment="1">
      <alignment wrapText="1"/>
    </xf>
    <xf numFmtId="0" fontId="20" fillId="10" borderId="8" xfId="0" applyFont="1" applyFill="1" applyBorder="1" applyAlignment="1">
      <alignment wrapText="1"/>
    </xf>
    <xf numFmtId="0" fontId="32" fillId="2" borderId="1" xfId="5" applyFont="1" applyFill="1" applyBorder="1" applyAlignment="1">
      <alignment horizontal="center" vertical="center" wrapText="1"/>
    </xf>
    <xf numFmtId="39" fontId="24" fillId="2" borderId="1" xfId="5" applyNumberFormat="1" applyFont="1" applyFill="1" applyBorder="1" applyAlignment="1">
      <alignment horizontal="left" vertical="center" wrapText="1"/>
    </xf>
    <xf numFmtId="165" fontId="24" fillId="2" borderId="8" xfId="3" applyFont="1" applyFill="1" applyBorder="1" applyAlignment="1">
      <alignment horizontal="center" vertical="center"/>
    </xf>
    <xf numFmtId="0" fontId="32" fillId="11" borderId="8" xfId="5" applyFont="1" applyFill="1" applyBorder="1" applyAlignment="1">
      <alignment horizontal="center" vertical="center" wrapText="1"/>
    </xf>
    <xf numFmtId="165" fontId="24" fillId="11" borderId="8" xfId="3" applyFont="1" applyFill="1" applyBorder="1" applyAlignment="1">
      <alignment vertical="center"/>
    </xf>
    <xf numFmtId="165" fontId="24" fillId="11" borderId="8" xfId="3" applyFont="1" applyFill="1" applyBorder="1" applyAlignment="1">
      <alignment horizontal="center" vertical="center"/>
    </xf>
    <xf numFmtId="39" fontId="24" fillId="11" borderId="1" xfId="5" applyNumberFormat="1" applyFont="1" applyFill="1" applyBorder="1" applyAlignment="1">
      <alignment horizontal="left" vertical="center" wrapText="1"/>
    </xf>
    <xf numFmtId="49" fontId="26" fillId="2" borderId="8" xfId="0" applyNumberFormat="1" applyFont="1" applyFill="1" applyBorder="1" applyAlignment="1">
      <alignment vertical="center" wrapText="1"/>
    </xf>
    <xf numFmtId="49" fontId="26" fillId="2" borderId="8" xfId="0" applyNumberFormat="1" applyFont="1" applyFill="1" applyBorder="1" applyAlignment="1">
      <alignment horizontal="left" vertical="distributed" wrapText="1"/>
    </xf>
    <xf numFmtId="49" fontId="27" fillId="2" borderId="8" xfId="0" applyNumberFormat="1" applyFont="1" applyFill="1" applyBorder="1" applyAlignment="1">
      <alignment vertical="center" wrapText="1"/>
    </xf>
    <xf numFmtId="49" fontId="24" fillId="2" borderId="8" xfId="0" applyNumberFormat="1" applyFont="1" applyFill="1" applyBorder="1" applyAlignment="1">
      <alignment horizontal="center" wrapText="1"/>
    </xf>
    <xf numFmtId="0" fontId="24" fillId="2" borderId="8" xfId="0" applyFont="1" applyFill="1" applyBorder="1" applyAlignment="1">
      <alignment horizontal="left" vertical="center"/>
    </xf>
    <xf numFmtId="0" fontId="20" fillId="11" borderId="8" xfId="0" applyFont="1" applyFill="1" applyBorder="1" applyAlignment="1">
      <alignment horizontal="center" vertical="center" wrapText="1"/>
    </xf>
    <xf numFmtId="0" fontId="32" fillId="11" borderId="8" xfId="0" applyFont="1" applyFill="1" applyBorder="1" applyAlignment="1">
      <alignment horizontal="center" vertical="center"/>
    </xf>
    <xf numFmtId="4" fontId="34" fillId="11" borderId="8" xfId="0" applyNumberFormat="1" applyFont="1" applyFill="1" applyBorder="1" applyAlignment="1">
      <alignment vertical="center"/>
    </xf>
    <xf numFmtId="4" fontId="20" fillId="11" borderId="0" xfId="0" applyNumberFormat="1" applyFont="1" applyFill="1" applyAlignment="1">
      <alignment horizontal="right" vertical="center"/>
    </xf>
    <xf numFmtId="165" fontId="24" fillId="2" borderId="8" xfId="3" applyFont="1" applyFill="1" applyBorder="1" applyAlignment="1">
      <alignment horizontal="right" vertical="center"/>
    </xf>
    <xf numFmtId="165" fontId="24" fillId="11" borderId="8" xfId="3" applyFont="1" applyFill="1" applyBorder="1" applyAlignment="1">
      <alignment horizontal="right" vertical="center"/>
    </xf>
    <xf numFmtId="165" fontId="24" fillId="11" borderId="8" xfId="3" applyFont="1" applyFill="1" applyBorder="1" applyAlignment="1">
      <alignment horizontal="center" vertical="center" wrapText="1"/>
    </xf>
    <xf numFmtId="165" fontId="24" fillId="2" borderId="8" xfId="0" applyNumberFormat="1" applyFont="1" applyFill="1" applyBorder="1" applyAlignment="1">
      <alignment vertical="center"/>
    </xf>
    <xf numFmtId="49" fontId="24" fillId="2" borderId="8" xfId="0" applyNumberFormat="1" applyFont="1" applyFill="1" applyBorder="1" applyAlignment="1">
      <alignment horizontal="right" vertical="center" wrapText="1"/>
    </xf>
    <xf numFmtId="165" fontId="20" fillId="8" borderId="0" xfId="0" applyNumberFormat="1" applyFont="1" applyFill="1" applyAlignment="1">
      <alignment horizontal="right" vertical="center"/>
    </xf>
    <xf numFmtId="165" fontId="24" fillId="11" borderId="8" xfId="4" applyFont="1" applyFill="1" applyBorder="1" applyAlignment="1">
      <alignment vertical="center" wrapText="1"/>
    </xf>
    <xf numFmtId="165" fontId="24" fillId="11" borderId="8" xfId="4" applyFont="1" applyFill="1" applyBorder="1" applyAlignment="1">
      <alignment horizontal="center" vertical="center"/>
    </xf>
    <xf numFmtId="165" fontId="24" fillId="11" borderId="8" xfId="4" applyFont="1" applyFill="1" applyBorder="1" applyAlignment="1">
      <alignment horizontal="left" vertical="center" wrapText="1"/>
    </xf>
    <xf numFmtId="165" fontId="24" fillId="11" borderId="8" xfId="4" applyFont="1" applyFill="1" applyBorder="1" applyAlignment="1">
      <alignment vertical="center"/>
    </xf>
    <xf numFmtId="165" fontId="24" fillId="11" borderId="8" xfId="4" applyFont="1" applyFill="1" applyBorder="1" applyAlignment="1">
      <alignment horizontal="center" vertical="center" wrapText="1"/>
    </xf>
    <xf numFmtId="165" fontId="20" fillId="11" borderId="8" xfId="0" applyNumberFormat="1" applyFont="1" applyFill="1" applyBorder="1" applyAlignment="1">
      <alignment horizontal="right" vertical="center"/>
    </xf>
    <xf numFmtId="165" fontId="20" fillId="11" borderId="0" xfId="1" applyFont="1" applyFill="1" applyBorder="1" applyAlignment="1">
      <alignment horizontal="right" vertical="center"/>
    </xf>
    <xf numFmtId="165" fontId="20" fillId="8" borderId="0" xfId="1" applyFont="1" applyFill="1" applyBorder="1" applyAlignment="1">
      <alignment horizontal="right" vertical="center"/>
    </xf>
    <xf numFmtId="165" fontId="20" fillId="8" borderId="8" xfId="1" applyFont="1" applyFill="1" applyBorder="1" applyAlignment="1">
      <alignment horizontal="right" vertical="center"/>
    </xf>
    <xf numFmtId="4" fontId="20" fillId="11" borderId="8" xfId="0" applyNumberFormat="1" applyFont="1" applyFill="1" applyBorder="1" applyAlignment="1">
      <alignment vertical="center" wrapText="1"/>
    </xf>
    <xf numFmtId="4" fontId="20" fillId="11" borderId="8" xfId="0" applyNumberFormat="1" applyFont="1" applyFill="1" applyBorder="1" applyAlignment="1">
      <alignment horizontal="right" vertical="center"/>
    </xf>
    <xf numFmtId="4" fontId="22" fillId="11" borderId="8" xfId="0" applyNumberFormat="1" applyFont="1" applyFill="1" applyBorder="1" applyAlignment="1">
      <alignment vertical="center"/>
    </xf>
    <xf numFmtId="0" fontId="32" fillId="12" borderId="8" xfId="0" applyFont="1" applyFill="1" applyBorder="1" applyAlignment="1">
      <alignment horizontal="center" vertical="center"/>
    </xf>
    <xf numFmtId="49" fontId="24" fillId="2" borderId="12" xfId="0" applyNumberFormat="1" applyFont="1" applyFill="1" applyBorder="1" applyAlignment="1">
      <alignment horizontal="center" vertical="center" wrapText="1"/>
    </xf>
    <xf numFmtId="0" fontId="24" fillId="2" borderId="2" xfId="0" applyFont="1" applyFill="1" applyBorder="1" applyAlignment="1">
      <alignment horizontal="left" vertical="center" wrapText="1"/>
    </xf>
    <xf numFmtId="0" fontId="32" fillId="2" borderId="1" xfId="0" applyFont="1" applyFill="1" applyBorder="1" applyAlignment="1">
      <alignment horizontal="center" vertical="center"/>
    </xf>
    <xf numFmtId="49" fontId="24" fillId="12" borderId="1" xfId="0" applyNumberFormat="1" applyFont="1" applyFill="1" applyBorder="1" applyAlignment="1">
      <alignment horizontal="center" vertical="center" wrapText="1"/>
    </xf>
    <xf numFmtId="0" fontId="32" fillId="12" borderId="1" xfId="0" applyFont="1" applyFill="1" applyBorder="1" applyAlignment="1">
      <alignment horizontal="center" vertical="center" wrapText="1"/>
    </xf>
    <xf numFmtId="0" fontId="24" fillId="12" borderId="1" xfId="0" applyFont="1" applyFill="1" applyBorder="1" applyAlignment="1">
      <alignment horizontal="left" vertical="center" wrapText="1"/>
    </xf>
    <xf numFmtId="49" fontId="24" fillId="2" borderId="8" xfId="0" applyNumberFormat="1" applyFont="1" applyFill="1" applyBorder="1" applyAlignment="1">
      <alignment horizontal="left" vertical="center" wrapText="1"/>
    </xf>
    <xf numFmtId="0" fontId="26" fillId="10" borderId="9" xfId="0" applyFont="1" applyFill="1" applyBorder="1" applyAlignment="1">
      <alignment vertical="center" wrapText="1"/>
    </xf>
    <xf numFmtId="49" fontId="39" fillId="10" borderId="8" xfId="0" applyNumberFormat="1" applyFont="1" applyFill="1" applyBorder="1" applyAlignment="1">
      <alignment horizontal="center" vertical="center"/>
    </xf>
    <xf numFmtId="9" fontId="39" fillId="10" borderId="8" xfId="0" applyNumberFormat="1" applyFont="1" applyFill="1" applyBorder="1" applyAlignment="1">
      <alignment horizontal="left" vertical="center" wrapText="1"/>
    </xf>
    <xf numFmtId="0" fontId="27" fillId="10" borderId="8" xfId="0" applyFont="1" applyFill="1" applyBorder="1" applyAlignment="1">
      <alignment horizontal="center" vertical="center" wrapText="1"/>
    </xf>
    <xf numFmtId="4" fontId="27" fillId="10" borderId="8" xfId="0" applyNumberFormat="1" applyFont="1" applyFill="1" applyBorder="1" applyAlignment="1">
      <alignment horizontal="center" vertical="center"/>
    </xf>
    <xf numFmtId="49" fontId="27" fillId="11" borderId="8" xfId="0" applyNumberFormat="1" applyFont="1" applyFill="1" applyBorder="1" applyAlignment="1">
      <alignment horizontal="center" vertical="center" wrapText="1"/>
    </xf>
    <xf numFmtId="4" fontId="27" fillId="11" borderId="8" xfId="0" applyNumberFormat="1" applyFont="1" applyFill="1" applyBorder="1" applyAlignment="1">
      <alignment horizontal="center" vertical="center"/>
    </xf>
    <xf numFmtId="0" fontId="44" fillId="11" borderId="8" xfId="0" applyFont="1" applyFill="1" applyBorder="1" applyAlignment="1">
      <alignment horizontal="left" vertical="center" wrapText="1"/>
    </xf>
    <xf numFmtId="49" fontId="39" fillId="2" borderId="8" xfId="0" applyNumberFormat="1" applyFont="1" applyFill="1" applyBorder="1" applyAlignment="1">
      <alignment horizontal="center" vertical="center"/>
    </xf>
    <xf numFmtId="9" fontId="39" fillId="2" borderId="8" xfId="0" applyNumberFormat="1" applyFont="1" applyFill="1" applyBorder="1" applyAlignment="1">
      <alignment horizontal="left" vertical="center" wrapText="1"/>
    </xf>
    <xf numFmtId="4" fontId="27" fillId="2" borderId="8" xfId="0" applyNumberFormat="1" applyFont="1" applyFill="1" applyBorder="1" applyAlignment="1">
      <alignment horizontal="center" vertical="center"/>
    </xf>
    <xf numFmtId="165" fontId="24" fillId="2" borderId="8" xfId="4" applyFont="1" applyFill="1" applyBorder="1" applyAlignment="1">
      <alignment horizontal="center" vertical="center"/>
    </xf>
    <xf numFmtId="4" fontId="24" fillId="12" borderId="8" xfId="0" applyNumberFormat="1" applyFont="1" applyFill="1" applyBorder="1" applyAlignment="1">
      <alignment vertical="center"/>
    </xf>
    <xf numFmtId="165" fontId="24" fillId="12" borderId="8" xfId="4" applyFont="1" applyFill="1" applyBorder="1" applyAlignment="1">
      <alignment horizontal="center" vertical="center"/>
    </xf>
    <xf numFmtId="0" fontId="27" fillId="12" borderId="8" xfId="0" applyFont="1" applyFill="1" applyBorder="1" applyAlignment="1">
      <alignment horizontal="center" vertical="center"/>
    </xf>
    <xf numFmtId="0" fontId="20" fillId="12" borderId="0" xfId="0" applyFont="1" applyFill="1" applyAlignment="1">
      <alignment horizontal="right" vertical="center"/>
    </xf>
    <xf numFmtId="165" fontId="27" fillId="2" borderId="1" xfId="1" applyFont="1" applyFill="1" applyBorder="1" applyAlignment="1">
      <alignment vertical="center"/>
    </xf>
    <xf numFmtId="0" fontId="27" fillId="2" borderId="1" xfId="0" applyFont="1" applyFill="1" applyBorder="1" applyAlignment="1">
      <alignment horizontal="center" vertical="center"/>
    </xf>
    <xf numFmtId="0" fontId="20" fillId="12" borderId="8" xfId="0" applyFont="1" applyFill="1" applyBorder="1" applyAlignment="1">
      <alignment horizontal="right" vertical="center"/>
    </xf>
    <xf numFmtId="165" fontId="27" fillId="2" borderId="8" xfId="1" applyFont="1" applyFill="1" applyBorder="1" applyAlignment="1">
      <alignment horizontal="center" vertical="center"/>
    </xf>
    <xf numFmtId="165" fontId="24" fillId="2" borderId="9" xfId="1" applyFont="1" applyFill="1" applyBorder="1" applyAlignment="1">
      <alignment vertical="center"/>
    </xf>
    <xf numFmtId="165" fontId="27" fillId="10" borderId="8" xfId="1" applyFont="1" applyFill="1" applyBorder="1" applyAlignment="1">
      <alignment vertical="center"/>
    </xf>
    <xf numFmtId="165" fontId="24" fillId="10" borderId="8" xfId="1" applyFont="1" applyFill="1" applyBorder="1" applyAlignment="1">
      <alignment horizontal="right" vertical="center"/>
    </xf>
    <xf numFmtId="4" fontId="24" fillId="10" borderId="9" xfId="0" applyNumberFormat="1" applyFont="1" applyFill="1" applyBorder="1" applyAlignment="1">
      <alignment horizontal="right" vertical="center"/>
    </xf>
    <xf numFmtId="165" fontId="34" fillId="10" borderId="8" xfId="1" applyFont="1" applyFill="1" applyBorder="1" applyAlignment="1">
      <alignment vertical="center"/>
    </xf>
    <xf numFmtId="0" fontId="34" fillId="10" borderId="8" xfId="0" applyFont="1" applyFill="1" applyBorder="1" applyAlignment="1">
      <alignment horizontal="center" vertical="center"/>
    </xf>
    <xf numFmtId="0" fontId="21" fillId="10" borderId="8" xfId="0" applyFont="1" applyFill="1" applyBorder="1" applyAlignment="1">
      <alignment horizontal="right" vertical="center"/>
    </xf>
    <xf numFmtId="4" fontId="27" fillId="11" borderId="8" xfId="0" applyNumberFormat="1" applyFont="1" applyFill="1" applyBorder="1" applyAlignment="1">
      <alignment vertical="center"/>
    </xf>
    <xf numFmtId="165" fontId="24" fillId="2" borderId="9" xfId="4" applyFont="1" applyFill="1" applyBorder="1" applyAlignment="1">
      <alignment horizontal="center" vertical="center"/>
    </xf>
    <xf numFmtId="4" fontId="20" fillId="8" borderId="0" xfId="0" applyNumberFormat="1" applyFont="1" applyFill="1" applyAlignment="1">
      <alignment horizontal="right" vertical="center"/>
    </xf>
    <xf numFmtId="4" fontId="27" fillId="2" borderId="8" xfId="0" applyNumberFormat="1" applyFont="1" applyFill="1" applyBorder="1" applyAlignment="1">
      <alignment vertical="center"/>
    </xf>
    <xf numFmtId="4" fontId="27" fillId="2" borderId="8" xfId="0" applyNumberFormat="1" applyFont="1" applyFill="1" applyBorder="1" applyAlignment="1">
      <alignment horizontal="right" vertical="center"/>
    </xf>
    <xf numFmtId="165" fontId="28" fillId="14" borderId="0" xfId="0" applyNumberFormat="1" applyFont="1" applyFill="1" applyAlignment="1">
      <alignment horizontal="right" vertical="center"/>
    </xf>
    <xf numFmtId="165" fontId="28" fillId="6" borderId="8" xfId="0" applyNumberFormat="1" applyFont="1" applyFill="1" applyBorder="1" applyAlignment="1">
      <alignment horizontal="right" vertical="center"/>
    </xf>
    <xf numFmtId="165" fontId="28" fillId="10" borderId="8" xfId="0" applyNumberFormat="1" applyFont="1" applyFill="1" applyBorder="1" applyAlignment="1">
      <alignment horizontal="right" vertical="center"/>
    </xf>
    <xf numFmtId="0" fontId="20" fillId="6" borderId="8" xfId="0" applyFont="1" applyFill="1" applyBorder="1" applyAlignment="1">
      <alignment horizontal="right" vertical="center"/>
    </xf>
    <xf numFmtId="0" fontId="20" fillId="3" borderId="8" xfId="0" applyFont="1" applyFill="1" applyBorder="1" applyAlignment="1">
      <alignment horizontal="right" vertical="center"/>
    </xf>
    <xf numFmtId="4" fontId="20" fillId="13" borderId="8" xfId="0" applyNumberFormat="1" applyFont="1" applyFill="1" applyBorder="1" applyAlignment="1">
      <alignment horizontal="right" vertical="center"/>
    </xf>
    <xf numFmtId="4" fontId="28" fillId="10" borderId="8" xfId="0" applyNumberFormat="1" applyFont="1" applyFill="1" applyBorder="1" applyAlignment="1">
      <alignment horizontal="right" vertical="center"/>
    </xf>
    <xf numFmtId="4" fontId="20" fillId="10" borderId="8" xfId="0" applyNumberFormat="1" applyFont="1" applyFill="1" applyBorder="1" applyAlignment="1">
      <alignment horizontal="right" vertical="center"/>
    </xf>
    <xf numFmtId="4" fontId="28" fillId="6" borderId="0" xfId="0" applyNumberFormat="1" applyFont="1" applyFill="1" applyAlignment="1">
      <alignment horizontal="right" vertical="center"/>
    </xf>
    <xf numFmtId="4" fontId="20" fillId="6" borderId="0" xfId="0" applyNumberFormat="1" applyFont="1" applyFill="1" applyAlignment="1">
      <alignment horizontal="right" vertical="center"/>
    </xf>
    <xf numFmtId="4" fontId="20" fillId="3" borderId="0" xfId="0" applyNumberFormat="1" applyFont="1" applyFill="1" applyAlignment="1">
      <alignment horizontal="right" vertical="center"/>
    </xf>
    <xf numFmtId="4" fontId="20" fillId="6" borderId="8" xfId="0" applyNumberFormat="1" applyFont="1" applyFill="1" applyBorder="1" applyAlignment="1">
      <alignment horizontal="right" vertical="center"/>
    </xf>
    <xf numFmtId="4" fontId="20" fillId="3" borderId="8" xfId="0" applyNumberFormat="1" applyFont="1" applyFill="1" applyBorder="1" applyAlignment="1">
      <alignment horizontal="right" vertical="center"/>
    </xf>
    <xf numFmtId="165" fontId="20" fillId="11" borderId="8" xfId="1" applyFont="1" applyFill="1" applyBorder="1" applyAlignment="1">
      <alignment horizontal="right" vertical="center"/>
    </xf>
    <xf numFmtId="165" fontId="21" fillId="8" borderId="8" xfId="1" applyFont="1" applyFill="1" applyBorder="1" applyAlignment="1">
      <alignment horizontal="right" vertical="center"/>
    </xf>
    <xf numFmtId="4" fontId="28" fillId="12" borderId="8" xfId="0" applyNumberFormat="1" applyFont="1" applyFill="1" applyBorder="1" applyAlignment="1">
      <alignment horizontal="right" vertical="center"/>
    </xf>
    <xf numFmtId="4" fontId="28" fillId="6" borderId="8" xfId="0" applyNumberFormat="1" applyFont="1" applyFill="1" applyBorder="1" applyAlignment="1">
      <alignment horizontal="right" vertical="center"/>
    </xf>
    <xf numFmtId="4" fontId="28" fillId="14" borderId="8" xfId="0" applyNumberFormat="1" applyFont="1" applyFill="1" applyBorder="1" applyAlignment="1">
      <alignment horizontal="right" vertical="center"/>
    </xf>
    <xf numFmtId="165" fontId="28" fillId="12" borderId="0" xfId="0" applyNumberFormat="1" applyFont="1" applyFill="1" applyAlignment="1">
      <alignment horizontal="right" vertical="center"/>
    </xf>
    <xf numFmtId="165" fontId="20" fillId="12" borderId="0" xfId="1" applyFont="1" applyFill="1" applyBorder="1" applyAlignment="1">
      <alignment horizontal="right" vertical="center"/>
    </xf>
    <xf numFmtId="0" fontId="20" fillId="11" borderId="9" xfId="0" applyFont="1" applyFill="1" applyBorder="1" applyAlignment="1">
      <alignment horizontal="right" vertical="center"/>
    </xf>
    <xf numFmtId="0" fontId="20" fillId="8" borderId="9" xfId="0" applyFont="1" applyFill="1" applyBorder="1" applyAlignment="1">
      <alignment horizontal="right" vertical="center"/>
    </xf>
    <xf numFmtId="165" fontId="20" fillId="8" borderId="9" xfId="1" applyFont="1" applyFill="1" applyBorder="1" applyAlignment="1">
      <alignment horizontal="right" vertical="center"/>
    </xf>
    <xf numFmtId="165" fontId="20" fillId="11" borderId="9" xfId="1" applyFont="1" applyFill="1" applyBorder="1" applyAlignment="1">
      <alignment horizontal="right" vertical="center"/>
    </xf>
    <xf numFmtId="165" fontId="21" fillId="8" borderId="9" xfId="1" applyFont="1" applyFill="1" applyBorder="1" applyAlignment="1">
      <alignment horizontal="right" vertical="center"/>
    </xf>
    <xf numFmtId="4" fontId="20" fillId="8" borderId="9" xfId="0" applyNumberFormat="1" applyFont="1" applyFill="1" applyBorder="1" applyAlignment="1">
      <alignment horizontal="right" vertical="center"/>
    </xf>
    <xf numFmtId="0" fontId="20" fillId="10" borderId="9" xfId="0" applyFont="1" applyFill="1" applyBorder="1"/>
    <xf numFmtId="0" fontId="20" fillId="12" borderId="9" xfId="0" applyFont="1" applyFill="1" applyBorder="1"/>
    <xf numFmtId="0" fontId="20" fillId="2" borderId="9" xfId="0" applyFont="1" applyFill="1" applyBorder="1"/>
    <xf numFmtId="0" fontId="21" fillId="10" borderId="9" xfId="0" applyFont="1" applyFill="1" applyBorder="1" applyAlignment="1">
      <alignment vertical="center"/>
    </xf>
    <xf numFmtId="0" fontId="21" fillId="10" borderId="8" xfId="0" applyFont="1" applyFill="1" applyBorder="1" applyAlignment="1">
      <alignment vertical="center"/>
    </xf>
    <xf numFmtId="0" fontId="20" fillId="11" borderId="11" xfId="0" applyFont="1" applyFill="1" applyBorder="1" applyAlignment="1">
      <alignment horizontal="right" vertical="center"/>
    </xf>
    <xf numFmtId="0" fontId="22" fillId="11" borderId="9" xfId="0" applyFont="1" applyFill="1" applyBorder="1" applyAlignment="1">
      <alignment vertical="center" wrapText="1"/>
    </xf>
    <xf numFmtId="165" fontId="22" fillId="11" borderId="8" xfId="0" applyNumberFormat="1" applyFont="1" applyFill="1" applyBorder="1" applyAlignment="1">
      <alignment vertical="center" wrapText="1"/>
    </xf>
    <xf numFmtId="165" fontId="20" fillId="11" borderId="8" xfId="0" applyNumberFormat="1" applyFont="1" applyFill="1" applyBorder="1"/>
    <xf numFmtId="0" fontId="21" fillId="10" borderId="8" xfId="0" applyFont="1" applyFill="1" applyBorder="1"/>
    <xf numFmtId="0" fontId="20" fillId="8" borderId="11" xfId="0" applyFont="1" applyFill="1" applyBorder="1" applyAlignment="1">
      <alignment horizontal="right" vertical="center"/>
    </xf>
    <xf numFmtId="0" fontId="22" fillId="2" borderId="9" xfId="0" applyFont="1" applyFill="1" applyBorder="1" applyAlignment="1">
      <alignment vertical="center" wrapText="1"/>
    </xf>
    <xf numFmtId="0" fontId="22" fillId="2" borderId="8" xfId="0" applyFont="1" applyFill="1" applyBorder="1" applyAlignment="1">
      <alignment vertical="center" wrapText="1"/>
    </xf>
    <xf numFmtId="165" fontId="20" fillId="8" borderId="11" xfId="1" applyFont="1" applyFill="1" applyBorder="1" applyAlignment="1">
      <alignment horizontal="right" vertical="center"/>
    </xf>
    <xf numFmtId="165" fontId="20" fillId="11" borderId="11" xfId="1" applyFont="1" applyFill="1" applyBorder="1" applyAlignment="1">
      <alignment horizontal="right" vertical="center"/>
    </xf>
    <xf numFmtId="0" fontId="20" fillId="11" borderId="9" xfId="0" applyFont="1" applyFill="1" applyBorder="1"/>
    <xf numFmtId="165" fontId="39" fillId="8" borderId="8" xfId="1" applyFont="1" applyFill="1" applyBorder="1" applyAlignment="1">
      <alignment horizontal="right" vertical="center"/>
    </xf>
    <xf numFmtId="165" fontId="21" fillId="8" borderId="11" xfId="1" applyFont="1" applyFill="1" applyBorder="1" applyAlignment="1">
      <alignment horizontal="right" vertical="center"/>
    </xf>
    <xf numFmtId="0" fontId="20" fillId="10" borderId="9" xfId="0" applyFont="1" applyFill="1" applyBorder="1" applyAlignment="1">
      <alignment vertical="center" wrapText="1"/>
    </xf>
    <xf numFmtId="0" fontId="20" fillId="2" borderId="0" xfId="0" applyFont="1" applyFill="1" applyAlignment="1">
      <alignment vertical="center" wrapText="1"/>
    </xf>
    <xf numFmtId="4" fontId="20" fillId="8" borderId="11" xfId="0" applyNumberFormat="1" applyFont="1" applyFill="1" applyBorder="1" applyAlignment="1">
      <alignment horizontal="right" vertical="center"/>
    </xf>
    <xf numFmtId="165" fontId="20" fillId="8" borderId="8" xfId="0" applyNumberFormat="1" applyFont="1" applyFill="1" applyBorder="1" applyAlignment="1">
      <alignment horizontal="right" vertical="center"/>
    </xf>
    <xf numFmtId="49" fontId="27" fillId="12" borderId="8" xfId="0" applyNumberFormat="1" applyFont="1" applyFill="1" applyBorder="1" applyAlignment="1">
      <alignment horizontal="center" vertical="center" wrapText="1"/>
    </xf>
    <xf numFmtId="4" fontId="27" fillId="12" borderId="8" xfId="0" applyNumberFormat="1" applyFont="1" applyFill="1" applyBorder="1" applyAlignment="1">
      <alignment horizontal="center" vertical="center"/>
    </xf>
    <xf numFmtId="0" fontId="25" fillId="2" borderId="8" xfId="0" applyFont="1" applyFill="1" applyBorder="1" applyAlignment="1">
      <alignment horizontal="center" vertical="center" wrapText="1"/>
    </xf>
    <xf numFmtId="0" fontId="24" fillId="2" borderId="1" xfId="0" applyFont="1" applyFill="1" applyBorder="1" applyAlignment="1">
      <alignment vertical="center" wrapText="1"/>
    </xf>
    <xf numFmtId="0" fontId="27" fillId="2" borderId="1" xfId="0" applyFont="1" applyFill="1" applyBorder="1" applyAlignment="1">
      <alignment horizontal="center" vertical="center" wrapText="1"/>
    </xf>
    <xf numFmtId="0" fontId="24" fillId="2" borderId="1" xfId="0" applyFont="1" applyFill="1" applyBorder="1" applyAlignment="1">
      <alignment vertical="center"/>
    </xf>
    <xf numFmtId="0" fontId="27" fillId="11" borderId="1" xfId="0" applyFont="1" applyFill="1" applyBorder="1" applyAlignment="1">
      <alignment horizontal="center" vertical="center"/>
    </xf>
    <xf numFmtId="0" fontId="27" fillId="11" borderId="8" xfId="0" applyFont="1" applyFill="1" applyBorder="1" applyAlignment="1">
      <alignment vertical="center"/>
    </xf>
    <xf numFmtId="49" fontId="24" fillId="11" borderId="8" xfId="0" applyNumberFormat="1" applyFont="1" applyFill="1" applyBorder="1" applyAlignment="1">
      <alignment horizontal="center" vertical="center"/>
    </xf>
    <xf numFmtId="0" fontId="27" fillId="2" borderId="8" xfId="0" applyFont="1" applyFill="1" applyBorder="1" applyAlignment="1">
      <alignment vertical="center" wrapText="1"/>
    </xf>
    <xf numFmtId="0" fontId="27" fillId="2" borderId="8" xfId="0" applyFont="1" applyFill="1" applyBorder="1" applyAlignment="1">
      <alignment vertical="center"/>
    </xf>
    <xf numFmtId="49" fontId="32" fillId="2" borderId="8" xfId="0" applyNumberFormat="1" applyFont="1" applyFill="1" applyBorder="1"/>
    <xf numFmtId="0" fontId="24" fillId="2" borderId="8" xfId="0" applyFont="1" applyFill="1" applyBorder="1"/>
    <xf numFmtId="4" fontId="27" fillId="12" borderId="8" xfId="0" applyNumberFormat="1" applyFont="1" applyFill="1" applyBorder="1" applyAlignment="1">
      <alignment vertical="center"/>
    </xf>
    <xf numFmtId="4" fontId="24" fillId="12" borderId="8" xfId="0" applyNumberFormat="1" applyFont="1" applyFill="1" applyBorder="1" applyAlignment="1">
      <alignment horizontal="right" vertical="center"/>
    </xf>
    <xf numFmtId="165" fontId="24" fillId="12" borderId="9" xfId="4" applyFont="1" applyFill="1" applyBorder="1" applyAlignment="1">
      <alignment horizontal="center" vertical="center"/>
    </xf>
    <xf numFmtId="4" fontId="20" fillId="12" borderId="8" xfId="0" applyNumberFormat="1" applyFont="1" applyFill="1" applyBorder="1" applyAlignment="1">
      <alignment horizontal="right" vertical="center"/>
    </xf>
    <xf numFmtId="165" fontId="24" fillId="2" borderId="9" xfId="0" applyNumberFormat="1" applyFont="1" applyFill="1" applyBorder="1" applyAlignment="1">
      <alignment horizontal="center" vertical="center" wrapText="1"/>
    </xf>
    <xf numFmtId="4" fontId="24" fillId="2" borderId="1" xfId="0" applyNumberFormat="1" applyFont="1" applyFill="1" applyBorder="1" applyAlignment="1">
      <alignment horizontal="right" vertical="center"/>
    </xf>
    <xf numFmtId="4" fontId="24" fillId="2" borderId="1" xfId="0" applyNumberFormat="1" applyFont="1" applyFill="1" applyBorder="1" applyAlignment="1">
      <alignment vertical="center"/>
    </xf>
    <xf numFmtId="0" fontId="34" fillId="2" borderId="8" xfId="0" applyFont="1" applyFill="1" applyBorder="1" applyAlignment="1">
      <alignment vertical="center"/>
    </xf>
    <xf numFmtId="4" fontId="24" fillId="2" borderId="8" xfId="0" applyNumberFormat="1" applyFont="1" applyFill="1" applyBorder="1" applyAlignment="1">
      <alignment vertical="center" wrapText="1"/>
    </xf>
    <xf numFmtId="165" fontId="27" fillId="2" borderId="8" xfId="0" applyNumberFormat="1" applyFont="1" applyFill="1" applyBorder="1" applyAlignment="1">
      <alignment vertical="center"/>
    </xf>
    <xf numFmtId="4" fontId="45" fillId="10" borderId="8" xfId="0" applyNumberFormat="1" applyFont="1" applyFill="1" applyBorder="1" applyAlignment="1">
      <alignment horizontal="right" vertical="center"/>
    </xf>
    <xf numFmtId="4" fontId="21" fillId="6" borderId="8" xfId="0" applyNumberFormat="1" applyFont="1" applyFill="1" applyBorder="1" applyAlignment="1">
      <alignment horizontal="right" vertical="center"/>
    </xf>
    <xf numFmtId="4" fontId="21" fillId="3" borderId="8" xfId="0" applyNumberFormat="1" applyFont="1" applyFill="1" applyBorder="1" applyAlignment="1">
      <alignment horizontal="right" vertical="center"/>
    </xf>
    <xf numFmtId="4" fontId="38" fillId="6" borderId="8" xfId="0" applyNumberFormat="1" applyFont="1" applyFill="1" applyBorder="1" applyAlignment="1">
      <alignment horizontal="right" vertical="center"/>
    </xf>
    <xf numFmtId="4" fontId="38" fillId="14" borderId="8" xfId="0" applyNumberFormat="1" applyFont="1" applyFill="1" applyBorder="1" applyAlignment="1">
      <alignment horizontal="right" vertical="center"/>
    </xf>
    <xf numFmtId="4" fontId="28" fillId="14" borderId="0" xfId="0" applyNumberFormat="1" applyFont="1" applyFill="1" applyAlignment="1">
      <alignment horizontal="right" vertical="center"/>
    </xf>
    <xf numFmtId="165" fontId="46" fillId="8" borderId="8" xfId="1" applyFont="1" applyFill="1" applyBorder="1" applyAlignment="1">
      <alignment horizontal="right" vertical="center"/>
    </xf>
    <xf numFmtId="165" fontId="20" fillId="12" borderId="8" xfId="1" applyFont="1" applyFill="1" applyBorder="1" applyAlignment="1">
      <alignment horizontal="right" vertical="center"/>
    </xf>
    <xf numFmtId="165" fontId="20" fillId="12" borderId="9" xfId="1" applyFont="1" applyFill="1" applyBorder="1" applyAlignment="1">
      <alignment horizontal="right" vertical="center"/>
    </xf>
    <xf numFmtId="4" fontId="46" fillId="8" borderId="8" xfId="0" applyNumberFormat="1" applyFont="1" applyFill="1" applyBorder="1" applyAlignment="1">
      <alignment horizontal="right" vertical="center"/>
    </xf>
    <xf numFmtId="4" fontId="46" fillId="11" borderId="0" xfId="0" applyNumberFormat="1" applyFont="1" applyFill="1" applyAlignment="1">
      <alignment horizontal="right" vertical="center"/>
    </xf>
    <xf numFmtId="0" fontId="20" fillId="12" borderId="11" xfId="0" applyFont="1" applyFill="1" applyBorder="1" applyAlignment="1">
      <alignment horizontal="right" vertical="center"/>
    </xf>
    <xf numFmtId="0" fontId="22" fillId="12" borderId="9" xfId="0" applyFont="1" applyFill="1" applyBorder="1" applyAlignment="1">
      <alignment vertical="center" wrapText="1"/>
    </xf>
    <xf numFmtId="0" fontId="22" fillId="12" borderId="8" xfId="0" applyFont="1" applyFill="1" applyBorder="1" applyAlignment="1">
      <alignment vertical="center" wrapText="1"/>
    </xf>
    <xf numFmtId="0" fontId="22" fillId="2" borderId="8" xfId="0" applyFont="1" applyFill="1" applyBorder="1" applyAlignment="1">
      <alignment vertical="center"/>
    </xf>
    <xf numFmtId="0" fontId="22" fillId="2" borderId="0" xfId="0" applyFont="1" applyFill="1" applyAlignment="1">
      <alignment vertical="center" wrapText="1"/>
    </xf>
    <xf numFmtId="165" fontId="22" fillId="11" borderId="8" xfId="0" applyNumberFormat="1" applyFont="1" applyFill="1" applyBorder="1" applyAlignment="1">
      <alignment vertical="center"/>
    </xf>
    <xf numFmtId="165" fontId="20" fillId="12" borderId="8" xfId="0" applyNumberFormat="1" applyFont="1" applyFill="1" applyBorder="1"/>
    <xf numFmtId="49" fontId="24" fillId="12" borderId="8" xfId="0" applyNumberFormat="1" applyFont="1" applyFill="1" applyBorder="1" applyAlignment="1">
      <alignment horizontal="center" vertical="center"/>
    </xf>
    <xf numFmtId="4" fontId="24" fillId="12" borderId="8" xfId="0" applyNumberFormat="1" applyFont="1" applyFill="1" applyBorder="1" applyAlignment="1">
      <alignment horizontal="center" vertical="center"/>
    </xf>
    <xf numFmtId="0" fontId="41" fillId="12" borderId="8" xfId="0" applyFont="1" applyFill="1" applyBorder="1" applyAlignment="1">
      <alignment horizontal="center" vertical="center" wrapText="1"/>
    </xf>
    <xf numFmtId="0" fontId="34" fillId="12" borderId="8" xfId="0" applyFont="1" applyFill="1" applyBorder="1" applyAlignment="1">
      <alignment horizontal="center" vertical="center" wrapText="1"/>
    </xf>
    <xf numFmtId="14" fontId="34" fillId="12" borderId="8" xfId="0" applyNumberFormat="1" applyFont="1" applyFill="1" applyBorder="1" applyAlignment="1">
      <alignment horizontal="center" vertical="center"/>
    </xf>
    <xf numFmtId="0" fontId="42" fillId="12" borderId="8" xfId="0" applyFont="1" applyFill="1" applyBorder="1" applyAlignment="1">
      <alignment horizontal="left" vertical="center" wrapText="1"/>
    </xf>
    <xf numFmtId="0" fontId="34" fillId="12" borderId="8" xfId="0" applyFont="1" applyFill="1" applyBorder="1" applyAlignment="1">
      <alignment vertical="center"/>
    </xf>
    <xf numFmtId="49" fontId="32" fillId="8" borderId="9" xfId="0" applyNumberFormat="1" applyFont="1" applyFill="1" applyBorder="1" applyAlignment="1">
      <alignment horizontal="center" vertical="center" wrapText="1"/>
    </xf>
    <xf numFmtId="0" fontId="26" fillId="8" borderId="10"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32" fillId="8" borderId="10" xfId="0" applyFont="1" applyFill="1" applyBorder="1" applyAlignment="1">
      <alignment horizontal="center" vertical="center"/>
    </xf>
    <xf numFmtId="0" fontId="32" fillId="8" borderId="10" xfId="0" applyFont="1" applyFill="1" applyBorder="1" applyAlignment="1">
      <alignment horizontal="left" vertical="center"/>
    </xf>
    <xf numFmtId="165" fontId="32" fillId="8" borderId="8" xfId="0" applyNumberFormat="1" applyFont="1" applyFill="1" applyBorder="1" applyAlignment="1">
      <alignment horizontal="center" vertical="center"/>
    </xf>
    <xf numFmtId="49" fontId="24" fillId="2" borderId="0" xfId="0" applyNumberFormat="1" applyFont="1" applyFill="1" applyAlignment="1">
      <alignment horizontal="center" vertical="center" wrapText="1"/>
    </xf>
    <xf numFmtId="0" fontId="32" fillId="2" borderId="0" xfId="0" applyFont="1" applyFill="1" applyAlignment="1">
      <alignment horizontal="center" vertical="center" wrapText="1"/>
    </xf>
    <xf numFmtId="0" fontId="24" fillId="2" borderId="0" xfId="0" applyFont="1" applyFill="1" applyAlignment="1">
      <alignment horizontal="center" vertical="center" wrapText="1"/>
    </xf>
    <xf numFmtId="0" fontId="24" fillId="2" borderId="0" xfId="0" applyFont="1" applyFill="1" applyAlignment="1">
      <alignment horizontal="center" vertical="center"/>
    </xf>
    <xf numFmtId="0" fontId="32" fillId="2" borderId="0" xfId="0" applyFont="1" applyFill="1" applyAlignment="1">
      <alignment horizontal="left" vertical="center"/>
    </xf>
    <xf numFmtId="165" fontId="24" fillId="2" borderId="0" xfId="0" applyNumberFormat="1" applyFont="1" applyFill="1" applyAlignment="1">
      <alignment horizontal="center" vertical="center"/>
    </xf>
    <xf numFmtId="0" fontId="32" fillId="2" borderId="9" xfId="0" applyFont="1" applyFill="1" applyBorder="1" applyAlignment="1">
      <alignment vertical="center" wrapText="1"/>
    </xf>
    <xf numFmtId="0" fontId="32" fillId="2" borderId="8" xfId="0" applyFont="1" applyFill="1" applyBorder="1" applyAlignment="1">
      <alignment vertical="center" wrapText="1"/>
    </xf>
    <xf numFmtId="0" fontId="20" fillId="2" borderId="0" xfId="0" applyFont="1" applyFill="1" applyAlignment="1">
      <alignment horizontal="right" vertical="center"/>
    </xf>
    <xf numFmtId="165" fontId="24" fillId="11" borderId="8" xfId="1" applyFont="1" applyFill="1" applyBorder="1" applyAlignment="1">
      <alignment horizontal="center" vertical="center"/>
    </xf>
    <xf numFmtId="0" fontId="20" fillId="2" borderId="8" xfId="0" applyFont="1" applyFill="1" applyBorder="1" applyAlignment="1">
      <alignment horizontal="right" vertical="center"/>
    </xf>
    <xf numFmtId="165" fontId="27" fillId="12" borderId="8" xfId="0" applyNumberFormat="1" applyFont="1" applyFill="1" applyBorder="1" applyAlignment="1">
      <alignment horizontal="justify" vertical="center"/>
    </xf>
    <xf numFmtId="4" fontId="34" fillId="12" borderId="8" xfId="0" applyNumberFormat="1" applyFont="1" applyFill="1" applyBorder="1" applyAlignment="1">
      <alignment vertical="center"/>
    </xf>
    <xf numFmtId="4" fontId="42" fillId="12" borderId="8" xfId="0" applyNumberFormat="1" applyFont="1" applyFill="1" applyBorder="1" applyAlignment="1">
      <alignment vertical="center"/>
    </xf>
    <xf numFmtId="4" fontId="42" fillId="12" borderId="8" xfId="0" applyNumberFormat="1" applyFont="1" applyFill="1" applyBorder="1" applyAlignment="1">
      <alignment horizontal="right" vertical="center"/>
    </xf>
    <xf numFmtId="4" fontId="20" fillId="12" borderId="0" xfId="0" applyNumberFormat="1" applyFont="1" applyFill="1" applyAlignment="1">
      <alignment horizontal="right" vertical="center"/>
    </xf>
    <xf numFmtId="165" fontId="27" fillId="8" borderId="8" xfId="0" applyNumberFormat="1" applyFont="1" applyFill="1" applyBorder="1" applyAlignment="1">
      <alignment horizontal="center" vertical="center"/>
    </xf>
    <xf numFmtId="165" fontId="27" fillId="2" borderId="0" xfId="0" applyNumberFormat="1" applyFont="1" applyFill="1" applyAlignment="1">
      <alignment horizontal="center" vertical="center"/>
    </xf>
    <xf numFmtId="0" fontId="28" fillId="2" borderId="0" xfId="0" applyFont="1" applyFill="1" applyAlignment="1">
      <alignment horizontal="right" vertical="center"/>
    </xf>
    <xf numFmtId="0" fontId="28" fillId="2" borderId="8" xfId="0" applyFont="1" applyFill="1" applyBorder="1" applyAlignment="1">
      <alignment horizontal="right" vertical="center"/>
    </xf>
    <xf numFmtId="4" fontId="21" fillId="13" borderId="8" xfId="0" applyNumberFormat="1" applyFont="1" applyFill="1" applyBorder="1" applyAlignment="1">
      <alignment horizontal="right" vertical="center"/>
    </xf>
    <xf numFmtId="165" fontId="28" fillId="6" borderId="0" xfId="1" applyFont="1" applyFill="1" applyBorder="1" applyAlignment="1">
      <alignment horizontal="right" vertical="center"/>
    </xf>
    <xf numFmtId="4" fontId="20" fillId="13" borderId="0" xfId="0" applyNumberFormat="1" applyFont="1" applyFill="1" applyAlignment="1">
      <alignment horizontal="right" vertical="center"/>
    </xf>
    <xf numFmtId="4" fontId="28" fillId="12" borderId="0" xfId="0" applyNumberFormat="1" applyFont="1" applyFill="1" applyAlignment="1">
      <alignment horizontal="right" vertical="center"/>
    </xf>
    <xf numFmtId="165" fontId="47" fillId="10" borderId="8" xfId="0" applyNumberFormat="1" applyFont="1" applyFill="1" applyBorder="1" applyAlignment="1">
      <alignment horizontal="center" vertical="center"/>
    </xf>
    <xf numFmtId="165" fontId="47" fillId="8" borderId="8" xfId="0" applyNumberFormat="1" applyFont="1" applyFill="1" applyBorder="1" applyAlignment="1">
      <alignment horizontal="center" vertical="center"/>
    </xf>
    <xf numFmtId="165" fontId="47" fillId="6" borderId="8" xfId="0" applyNumberFormat="1" applyFont="1" applyFill="1" applyBorder="1" applyAlignment="1">
      <alignment horizontal="center" vertical="center"/>
    </xf>
    <xf numFmtId="165" fontId="24" fillId="6"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165" fontId="37" fillId="10" borderId="0" xfId="0" applyNumberFormat="1" applyFont="1" applyFill="1" applyAlignment="1">
      <alignment horizontal="center" vertical="center"/>
    </xf>
    <xf numFmtId="165" fontId="37" fillId="2" borderId="0" xfId="0" applyNumberFormat="1" applyFont="1" applyFill="1" applyAlignment="1">
      <alignment horizontal="center" vertical="center"/>
    </xf>
    <xf numFmtId="165" fontId="37" fillId="6" borderId="0" xfId="0" applyNumberFormat="1" applyFont="1" applyFill="1" applyAlignment="1">
      <alignment horizontal="center" vertical="center"/>
    </xf>
    <xf numFmtId="165" fontId="47" fillId="6" borderId="0" xfId="0" applyNumberFormat="1" applyFont="1" applyFill="1" applyAlignment="1">
      <alignment horizontal="center" vertical="center"/>
    </xf>
    <xf numFmtId="4" fontId="46" fillId="8" borderId="0" xfId="0" applyNumberFormat="1" applyFont="1" applyFill="1" applyAlignment="1">
      <alignment horizontal="right" vertical="center"/>
    </xf>
    <xf numFmtId="165" fontId="46" fillId="8" borderId="0" xfId="1" applyFont="1" applyFill="1" applyBorder="1" applyAlignment="1">
      <alignment horizontal="right" vertical="center"/>
    </xf>
    <xf numFmtId="165" fontId="46" fillId="11" borderId="0" xfId="1" applyFont="1" applyFill="1" applyBorder="1" applyAlignment="1">
      <alignment horizontal="right" vertical="center"/>
    </xf>
    <xf numFmtId="0" fontId="20" fillId="2" borderId="8" xfId="0" applyFont="1" applyFill="1" applyBorder="1" applyAlignment="1">
      <alignment vertical="center"/>
    </xf>
    <xf numFmtId="0" fontId="22" fillId="12" borderId="8" xfId="0" applyFont="1" applyFill="1" applyBorder="1" applyAlignment="1">
      <alignment vertical="center"/>
    </xf>
    <xf numFmtId="0" fontId="23" fillId="2" borderId="9" xfId="0" applyFont="1" applyFill="1" applyBorder="1"/>
    <xf numFmtId="4" fontId="22" fillId="12" borderId="8" xfId="0" applyNumberFormat="1" applyFont="1" applyFill="1" applyBorder="1" applyAlignment="1">
      <alignment vertical="center"/>
    </xf>
    <xf numFmtId="49" fontId="24" fillId="2" borderId="0" xfId="0" applyNumberFormat="1" applyFont="1" applyFill="1" applyAlignment="1">
      <alignment horizontal="center"/>
    </xf>
    <xf numFmtId="0" fontId="24" fillId="2" borderId="0" xfId="0" applyFont="1" applyFill="1" applyAlignment="1">
      <alignment horizontal="left" vertical="center"/>
    </xf>
    <xf numFmtId="0" fontId="24" fillId="2" borderId="0" xfId="0" applyFont="1" applyFill="1" applyAlignment="1">
      <alignment horizontal="left"/>
    </xf>
    <xf numFmtId="0" fontId="32" fillId="2" borderId="0" xfId="0" applyFont="1" applyFill="1" applyAlignment="1">
      <alignment horizontal="center" vertical="center"/>
    </xf>
    <xf numFmtId="0" fontId="48" fillId="2" borderId="0" xfId="0" applyFont="1" applyFill="1" applyAlignment="1">
      <alignment horizontal="center" vertical="center"/>
    </xf>
    <xf numFmtId="0" fontId="48" fillId="2" borderId="0" xfId="0" applyFont="1" applyFill="1" applyAlignment="1">
      <alignment horizontal="center"/>
    </xf>
    <xf numFmtId="0" fontId="49" fillId="2" borderId="0" xfId="0" applyFont="1" applyFill="1"/>
    <xf numFmtId="0" fontId="24" fillId="2" borderId="0" xfId="0" applyFont="1" applyFill="1" applyAlignment="1">
      <alignment horizontal="center"/>
    </xf>
    <xf numFmtId="0" fontId="50" fillId="2" borderId="0" xfId="0" applyFont="1" applyFill="1" applyAlignment="1">
      <alignment horizontal="center" vertical="center"/>
    </xf>
    <xf numFmtId="0" fontId="51" fillId="2" borderId="0" xfId="0" applyFont="1" applyFill="1"/>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0" fontId="26" fillId="2" borderId="0" xfId="0" applyFont="1" applyFill="1" applyAlignment="1">
      <alignment horizontal="center" vertical="center" wrapText="1"/>
    </xf>
    <xf numFmtId="165" fontId="24" fillId="2" borderId="0" xfId="1" applyFont="1" applyFill="1" applyBorder="1" applyAlignment="1">
      <alignment horizontal="center" vertical="center"/>
    </xf>
    <xf numFmtId="165" fontId="24" fillId="2" borderId="0" xfId="0" applyNumberFormat="1" applyFont="1" applyFill="1" applyAlignment="1">
      <alignment vertical="center"/>
    </xf>
    <xf numFmtId="49" fontId="25" fillId="2" borderId="0" xfId="0" applyNumberFormat="1" applyFont="1" applyFill="1" applyAlignment="1">
      <alignment horizontal="center"/>
    </xf>
    <xf numFmtId="0" fontId="25" fillId="2" borderId="0" xfId="0" applyFont="1" applyFill="1" applyAlignment="1">
      <alignment horizontal="left"/>
    </xf>
    <xf numFmtId="0" fontId="25" fillId="2" borderId="0" xfId="0" applyFont="1" applyFill="1" applyAlignment="1">
      <alignment vertical="center"/>
    </xf>
    <xf numFmtId="0" fontId="52" fillId="2" borderId="0" xfId="0" applyFont="1" applyFill="1" applyAlignment="1">
      <alignment horizontal="center" vertical="center"/>
    </xf>
    <xf numFmtId="0" fontId="52" fillId="2" borderId="0" xfId="0" applyFont="1" applyFill="1" applyAlignment="1">
      <alignment horizontal="center"/>
    </xf>
    <xf numFmtId="0" fontId="50" fillId="2" borderId="0" xfId="0" applyFont="1" applyFill="1" applyAlignment="1">
      <alignment horizontal="center"/>
    </xf>
    <xf numFmtId="0" fontId="32" fillId="2" borderId="0" xfId="0" applyFont="1" applyFill="1" applyAlignment="1">
      <alignment vertical="center"/>
    </xf>
    <xf numFmtId="0" fontId="24" fillId="8" borderId="0" xfId="0" applyFont="1" applyFill="1" applyAlignment="1">
      <alignment horizontal="right" vertical="center"/>
    </xf>
    <xf numFmtId="0" fontId="53" fillId="2" borderId="0" xfId="0" applyFont="1" applyFill="1" applyAlignment="1">
      <alignment vertical="center"/>
    </xf>
    <xf numFmtId="0" fontId="27" fillId="2" borderId="0" xfId="0" applyFont="1" applyFill="1" applyAlignment="1">
      <alignment vertical="center"/>
    </xf>
    <xf numFmtId="0" fontId="40" fillId="2" borderId="0" xfId="0" applyFont="1" applyFill="1" applyAlignment="1">
      <alignment horizontal="center" vertical="center"/>
    </xf>
    <xf numFmtId="0" fontId="25" fillId="8" borderId="0" xfId="0" applyFont="1" applyFill="1" applyAlignment="1">
      <alignment horizontal="right" vertical="center"/>
    </xf>
    <xf numFmtId="165" fontId="24" fillId="2" borderId="0" xfId="1" applyFont="1" applyFill="1" applyBorder="1" applyAlignment="1">
      <alignment vertical="center"/>
    </xf>
    <xf numFmtId="165" fontId="27" fillId="2" borderId="0" xfId="1" applyFont="1" applyFill="1" applyBorder="1" applyAlignment="1">
      <alignment horizontal="center" vertical="center"/>
    </xf>
    <xf numFmtId="165" fontId="32" fillId="2" borderId="0" xfId="0" applyNumberFormat="1" applyFont="1" applyFill="1" applyAlignment="1">
      <alignment vertical="center"/>
    </xf>
    <xf numFmtId="165" fontId="40" fillId="2" borderId="0" xfId="0" applyNumberFormat="1" applyFont="1" applyFill="1" applyAlignment="1">
      <alignment vertical="center"/>
    </xf>
    <xf numFmtId="0" fontId="24" fillId="6" borderId="0" xfId="0" applyFont="1" applyFill="1" applyAlignment="1">
      <alignment horizontal="right" vertical="center"/>
    </xf>
    <xf numFmtId="0" fontId="24" fillId="3" borderId="0" xfId="0" applyFont="1" applyFill="1" applyAlignment="1">
      <alignment horizontal="right" vertical="center"/>
    </xf>
    <xf numFmtId="0" fontId="24" fillId="13" borderId="0" xfId="0" applyFont="1" applyFill="1" applyAlignment="1">
      <alignment horizontal="right" vertical="center"/>
    </xf>
    <xf numFmtId="0" fontId="37" fillId="10" borderId="0" xfId="0" applyFont="1" applyFill="1" applyAlignment="1">
      <alignment horizontal="right" vertical="center"/>
    </xf>
    <xf numFmtId="0" fontId="37" fillId="12" borderId="0" xfId="0" applyFont="1" applyFill="1" applyAlignment="1">
      <alignment horizontal="right" vertical="center"/>
    </xf>
    <xf numFmtId="0" fontId="37" fillId="6" borderId="0" xfId="0" applyFont="1" applyFill="1" applyAlignment="1">
      <alignment horizontal="right" vertical="center"/>
    </xf>
    <xf numFmtId="0" fontId="37" fillId="14" borderId="0" xfId="0" applyFont="1" applyFill="1" applyAlignment="1">
      <alignment horizontal="right" vertical="center"/>
    </xf>
    <xf numFmtId="0" fontId="25" fillId="6" borderId="0" xfId="0" applyFont="1" applyFill="1" applyAlignment="1">
      <alignment horizontal="right" vertical="center"/>
    </xf>
    <xf numFmtId="0" fontId="25" fillId="3" borderId="0" xfId="0" applyFont="1" applyFill="1" applyAlignment="1">
      <alignment horizontal="right" vertical="center"/>
    </xf>
    <xf numFmtId="0" fontId="25" fillId="13" borderId="0" xfId="0" applyFont="1" applyFill="1" applyAlignment="1">
      <alignment horizontal="right" vertical="center"/>
    </xf>
    <xf numFmtId="0" fontId="54" fillId="10" borderId="0" xfId="0" applyFont="1" applyFill="1" applyAlignment="1">
      <alignment horizontal="right" vertical="center"/>
    </xf>
    <xf numFmtId="0" fontId="54" fillId="12" borderId="0" xfId="0" applyFont="1" applyFill="1" applyAlignment="1">
      <alignment horizontal="right" vertical="center"/>
    </xf>
    <xf numFmtId="0" fontId="54" fillId="6" borderId="0" xfId="0" applyFont="1" applyFill="1" applyAlignment="1">
      <alignment horizontal="right" vertical="center"/>
    </xf>
    <xf numFmtId="0" fontId="54" fillId="14" borderId="0" xfId="0" applyFont="1" applyFill="1" applyAlignment="1">
      <alignment horizontal="right" vertical="center"/>
    </xf>
    <xf numFmtId="0" fontId="6" fillId="0" borderId="0" xfId="0" applyFont="1" applyAlignment="1">
      <alignment vertical="top"/>
    </xf>
    <xf numFmtId="4" fontId="6" fillId="0" borderId="0" xfId="0" applyNumberFormat="1" applyFont="1" applyAlignment="1">
      <alignment vertical="top"/>
    </xf>
    <xf numFmtId="0" fontId="6" fillId="0" borderId="0" xfId="0" applyFont="1" applyAlignment="1">
      <alignment horizontal="left" vertical="top" wrapText="1"/>
    </xf>
    <xf numFmtId="4" fontId="6" fillId="0" borderId="0" xfId="0" applyNumberFormat="1" applyFont="1" applyAlignment="1">
      <alignment horizontal="right" vertical="top"/>
    </xf>
    <xf numFmtId="0" fontId="55" fillId="0" borderId="0" xfId="0" applyFont="1" applyAlignment="1">
      <alignment horizontal="left" vertical="top" wrapText="1"/>
    </xf>
    <xf numFmtId="4" fontId="55" fillId="0" borderId="0" xfId="0" applyNumberFormat="1" applyFont="1" applyAlignment="1">
      <alignment horizontal="right" vertical="top"/>
    </xf>
    <xf numFmtId="4" fontId="56" fillId="0" borderId="0" xfId="0" applyNumberFormat="1" applyFont="1"/>
    <xf numFmtId="0" fontId="3" fillId="0" borderId="0" xfId="0" applyFont="1"/>
    <xf numFmtId="0" fontId="0" fillId="0" borderId="0" xfId="0" applyAlignment="1">
      <alignment vertical="top"/>
    </xf>
    <xf numFmtId="4" fontId="0" fillId="0" borderId="0" xfId="0" applyNumberFormat="1"/>
    <xf numFmtId="4" fontId="55" fillId="0" borderId="0" xfId="0" applyNumberFormat="1" applyFont="1"/>
    <xf numFmtId="4" fontId="57" fillId="0" borderId="0" xfId="0" applyNumberFormat="1" applyFont="1" applyAlignment="1">
      <alignment horizontal="left"/>
    </xf>
    <xf numFmtId="0" fontId="58" fillId="0" borderId="0" xfId="0" applyFont="1"/>
    <xf numFmtId="4" fontId="59" fillId="8" borderId="1" xfId="0" applyNumberFormat="1" applyFont="1" applyFill="1" applyBorder="1" applyAlignment="1">
      <alignment vertical="top"/>
    </xf>
    <xf numFmtId="0" fontId="60" fillId="2" borderId="4" xfId="0" applyFont="1" applyFill="1" applyBorder="1" applyAlignment="1">
      <alignment horizontal="center" vertical="top"/>
    </xf>
    <xf numFmtId="0" fontId="60" fillId="2" borderId="4" xfId="0" applyFont="1" applyFill="1" applyBorder="1" applyAlignment="1">
      <alignment horizontal="center" vertical="top" wrapText="1"/>
    </xf>
    <xf numFmtId="0" fontId="60" fillId="2" borderId="0" xfId="0" applyFont="1" applyFill="1" applyAlignment="1">
      <alignment horizontal="center" vertical="top"/>
    </xf>
    <xf numFmtId="4" fontId="60" fillId="2" borderId="1" xfId="0" applyNumberFormat="1" applyFont="1" applyFill="1" applyBorder="1" applyAlignment="1">
      <alignment vertical="top"/>
    </xf>
    <xf numFmtId="0" fontId="58" fillId="0" borderId="8" xfId="6" applyFont="1" applyBorder="1" applyAlignment="1">
      <alignment horizontal="left" vertical="top" wrapText="1"/>
    </xf>
    <xf numFmtId="0" fontId="58" fillId="0" borderId="8" xfId="0" applyFont="1" applyBorder="1" applyAlignment="1">
      <alignment horizontal="left" vertical="top" wrapText="1"/>
    </xf>
    <xf numFmtId="4" fontId="58" fillId="0" borderId="8" xfId="0" applyNumberFormat="1" applyFont="1" applyBorder="1" applyAlignment="1">
      <alignment horizontal="right" vertical="top"/>
    </xf>
    <xf numFmtId="4" fontId="58" fillId="0" borderId="8" xfId="0" applyNumberFormat="1" applyFont="1" applyBorder="1" applyAlignment="1">
      <alignment vertical="top"/>
    </xf>
    <xf numFmtId="4" fontId="60" fillId="0" borderId="8" xfId="0" applyNumberFormat="1" applyFont="1" applyBorder="1" applyAlignment="1">
      <alignment vertical="top"/>
    </xf>
    <xf numFmtId="0" fontId="0" fillId="0" borderId="14" xfId="0" applyBorder="1" applyAlignment="1">
      <alignment vertical="top"/>
    </xf>
    <xf numFmtId="4" fontId="58" fillId="0" borderId="8" xfId="0" applyNumberFormat="1" applyFont="1" applyBorder="1" applyAlignment="1">
      <alignment horizontal="right" vertical="top" wrapText="1"/>
    </xf>
    <xf numFmtId="0" fontId="0" fillId="0" borderId="14" xfId="0" applyBorder="1" applyAlignment="1">
      <alignment horizontal="left" vertical="top" wrapText="1"/>
    </xf>
    <xf numFmtId="4" fontId="0" fillId="0" borderId="8" xfId="0" applyNumberFormat="1" applyBorder="1" applyAlignment="1">
      <alignment horizontal="right" vertical="top" wrapText="1"/>
    </xf>
    <xf numFmtId="4" fontId="11" fillId="0" borderId="7" xfId="0" applyNumberFormat="1" applyFont="1" applyBorder="1" applyAlignment="1">
      <alignment horizontal="right" vertical="top"/>
    </xf>
    <xf numFmtId="0" fontId="9" fillId="0" borderId="1" xfId="0" applyFont="1" applyBorder="1" applyAlignment="1">
      <alignment horizontal="left" vertical="top" wrapText="1"/>
    </xf>
    <xf numFmtId="0" fontId="2" fillId="0" borderId="8" xfId="0" applyFont="1" applyBorder="1" applyAlignment="1">
      <alignment vertical="top" wrapText="1"/>
    </xf>
    <xf numFmtId="0" fontId="0" fillId="0" borderId="14" xfId="0" applyBorder="1" applyAlignment="1">
      <alignment horizontal="center" vertical="top" wrapText="1"/>
    </xf>
    <xf numFmtId="0" fontId="0" fillId="0" borderId="1" xfId="0" applyBorder="1" applyAlignment="1">
      <alignment horizontal="left" vertical="top" wrapText="1"/>
    </xf>
    <xf numFmtId="4" fontId="2" fillId="0" borderId="8" xfId="0" applyNumberFormat="1" applyFont="1" applyBorder="1" applyAlignment="1">
      <alignment horizontal="right" vertical="top" wrapText="1"/>
    </xf>
    <xf numFmtId="0" fontId="0" fillId="0" borderId="4" xfId="0" applyBorder="1" applyAlignment="1">
      <alignment horizontal="left" vertical="top" wrapText="1"/>
    </xf>
    <xf numFmtId="165" fontId="58" fillId="0" borderId="8" xfId="1" applyFont="1" applyFill="1" applyBorder="1" applyAlignment="1">
      <alignment vertical="top"/>
    </xf>
    <xf numFmtId="0" fontId="0" fillId="0" borderId="8" xfId="0" applyBorder="1" applyAlignment="1">
      <alignment vertical="top" wrapText="1"/>
    </xf>
    <xf numFmtId="0" fontId="58" fillId="0" borderId="7" xfId="0" applyFont="1" applyBorder="1" applyAlignment="1">
      <alignment horizontal="left" vertical="top" wrapText="1"/>
    </xf>
    <xf numFmtId="4" fontId="2" fillId="0" borderId="7" xfId="0" applyNumberFormat="1" applyFont="1" applyBorder="1" applyAlignment="1">
      <alignment horizontal="right" vertical="top" wrapText="1"/>
    </xf>
    <xf numFmtId="4" fontId="58" fillId="0" borderId="7" xfId="0" applyNumberFormat="1" applyFont="1" applyBorder="1" applyAlignment="1">
      <alignment horizontal="right" vertical="top" wrapText="1"/>
    </xf>
    <xf numFmtId="0" fontId="0" fillId="0" borderId="7" xfId="0" applyBorder="1" applyAlignment="1">
      <alignment horizontal="left" vertical="top" wrapText="1"/>
    </xf>
    <xf numFmtId="49" fontId="0" fillId="0" borderId="14" xfId="0" applyNumberFormat="1" applyBorder="1" applyAlignment="1">
      <alignment horizontal="center"/>
    </xf>
    <xf numFmtId="4" fontId="60" fillId="0" borderId="8" xfId="0" applyNumberFormat="1" applyFont="1" applyBorder="1" applyAlignment="1">
      <alignment horizontal="right" wrapText="1"/>
    </xf>
    <xf numFmtId="0" fontId="0" fillId="0" borderId="14" xfId="0" applyBorder="1"/>
    <xf numFmtId="0" fontId="58" fillId="0" borderId="8" xfId="0" applyFont="1" applyBorder="1" applyAlignment="1">
      <alignment vertical="top" wrapText="1"/>
    </xf>
    <xf numFmtId="165" fontId="58" fillId="0" borderId="8" xfId="4" applyFont="1" applyFill="1" applyBorder="1" applyAlignment="1">
      <alignment horizontal="righ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58" fillId="0" borderId="6" xfId="0" applyFont="1" applyBorder="1" applyAlignment="1">
      <alignment horizontal="left" vertical="top" wrapText="1"/>
    </xf>
    <xf numFmtId="0" fontId="58" fillId="0" borderId="13" xfId="0" applyFont="1" applyBorder="1" applyAlignment="1">
      <alignment horizontal="left" vertical="top" wrapText="1"/>
    </xf>
    <xf numFmtId="4" fontId="60" fillId="0" borderId="7" xfId="0" applyNumberFormat="1" applyFont="1" applyBorder="1" applyAlignment="1">
      <alignment horizontal="right" vertical="top" wrapText="1"/>
    </xf>
    <xf numFmtId="0" fontId="0" fillId="8" borderId="1" xfId="0" applyFill="1" applyBorder="1" applyAlignment="1">
      <alignment horizontal="center" wrapText="1"/>
    </xf>
    <xf numFmtId="0" fontId="0" fillId="8" borderId="1" xfId="0" applyFill="1" applyBorder="1" applyAlignment="1">
      <alignment horizontal="center" vertical="top" wrapText="1"/>
    </xf>
    <xf numFmtId="49" fontId="0" fillId="8" borderId="7" xfId="0" applyNumberFormat="1" applyFill="1" applyBorder="1" applyAlignment="1">
      <alignment horizontal="center"/>
    </xf>
    <xf numFmtId="49" fontId="11" fillId="0" borderId="0" xfId="0" applyNumberFormat="1" applyFont="1" applyAlignment="1">
      <alignment horizontal="right"/>
    </xf>
    <xf numFmtId="165" fontId="61" fillId="0" borderId="1" xfId="1" applyFont="1" applyBorder="1" applyAlignment="1">
      <alignment horizontal="center" wrapText="1"/>
    </xf>
    <xf numFmtId="165" fontId="0" fillId="0" borderId="4" xfId="1" applyFont="1" applyBorder="1" applyAlignment="1">
      <alignment wrapText="1"/>
    </xf>
    <xf numFmtId="4" fontId="59" fillId="8" borderId="2" xfId="0" applyNumberFormat="1" applyFont="1" applyFill="1" applyBorder="1" applyAlignment="1">
      <alignment horizontal="right" vertical="top"/>
    </xf>
    <xf numFmtId="165" fontId="3" fillId="0" borderId="7" xfId="1" applyFont="1" applyBorder="1" applyAlignment="1">
      <alignment wrapText="1"/>
    </xf>
    <xf numFmtId="4" fontId="3" fillId="0" borderId="0" xfId="0" applyNumberFormat="1" applyFont="1"/>
    <xf numFmtId="4" fontId="60" fillId="2" borderId="2" xfId="0" applyNumberFormat="1" applyFont="1" applyFill="1" applyBorder="1" applyAlignment="1">
      <alignment horizontal="right" vertical="top"/>
    </xf>
    <xf numFmtId="165" fontId="0" fillId="2" borderId="8" xfId="1" applyFont="1" applyFill="1" applyBorder="1" applyAlignment="1">
      <alignment vertical="top"/>
    </xf>
    <xf numFmtId="4" fontId="0" fillId="2" borderId="0" xfId="0" applyNumberFormat="1" applyFill="1" applyAlignment="1">
      <alignment vertical="top"/>
    </xf>
    <xf numFmtId="165" fontId="0" fillId="0" borderId="8" xfId="1" applyFont="1" applyFill="1" applyBorder="1" applyAlignment="1">
      <alignment vertical="top"/>
    </xf>
    <xf numFmtId="4" fontId="60" fillId="0" borderId="8" xfId="0" applyNumberFormat="1" applyFont="1" applyBorder="1" applyAlignment="1">
      <alignment horizontal="right" vertical="top"/>
    </xf>
    <xf numFmtId="4" fontId="0" fillId="0" borderId="8" xfId="0" applyNumberFormat="1" applyBorder="1" applyAlignment="1">
      <alignment horizontal="left" vertical="top" wrapText="1"/>
    </xf>
    <xf numFmtId="165" fontId="0" fillId="0" borderId="8" xfId="1" applyFont="1" applyFill="1" applyBorder="1" applyAlignment="1">
      <alignment horizontal="left" vertical="top" wrapText="1"/>
    </xf>
    <xf numFmtId="4" fontId="2" fillId="0" borderId="0" xfId="0" applyNumberFormat="1" applyFont="1"/>
    <xf numFmtId="0" fontId="0" fillId="0" borderId="0" xfId="0" applyAlignment="1">
      <alignment horizontal="left" vertical="top" wrapText="1"/>
    </xf>
    <xf numFmtId="0" fontId="58" fillId="0" borderId="1" xfId="0" applyFont="1" applyBorder="1" applyAlignment="1">
      <alignment horizontal="left" vertical="top" wrapText="1"/>
    </xf>
    <xf numFmtId="165" fontId="0" fillId="0" borderId="0" xfId="1" applyFont="1"/>
    <xf numFmtId="49" fontId="0" fillId="0" borderId="0" xfId="0" applyNumberFormat="1" applyAlignment="1">
      <alignment horizontal="center"/>
    </xf>
    <xf numFmtId="165" fontId="0" fillId="0" borderId="0" xfId="1" applyFont="1" applyAlignment="1">
      <alignment horizontal="center"/>
    </xf>
    <xf numFmtId="49" fontId="0" fillId="8" borderId="7" xfId="0" applyNumberFormat="1" applyFill="1" applyBorder="1" applyAlignment="1">
      <alignment horizontal="center" wrapText="1"/>
    </xf>
    <xf numFmtId="0" fontId="60" fillId="2" borderId="8" xfId="0" applyFont="1" applyFill="1" applyBorder="1" applyAlignment="1">
      <alignment horizontal="center" vertical="top"/>
    </xf>
    <xf numFmtId="0" fontId="60" fillId="2" borderId="8" xfId="0" applyFont="1" applyFill="1" applyBorder="1" applyAlignment="1">
      <alignment horizontal="center" vertical="top" wrapText="1"/>
    </xf>
    <xf numFmtId="4" fontId="60" fillId="2" borderId="8" xfId="0" applyNumberFormat="1" applyFont="1" applyFill="1" applyBorder="1" applyAlignment="1">
      <alignment vertical="top"/>
    </xf>
    <xf numFmtId="0" fontId="0" fillId="0" borderId="14" xfId="0" applyBorder="1" applyAlignment="1">
      <alignment horizontal="right" vertical="top"/>
    </xf>
    <xf numFmtId="0" fontId="0" fillId="0" borderId="14" xfId="0" applyBorder="1" applyAlignment="1">
      <alignment horizontal="right" vertical="top" wrapText="1"/>
    </xf>
    <xf numFmtId="0" fontId="62" fillId="0" borderId="8" xfId="6" applyFont="1" applyBorder="1" applyAlignment="1">
      <alignment horizontal="left" vertical="top" wrapText="1"/>
    </xf>
    <xf numFmtId="0" fontId="0" fillId="10" borderId="8" xfId="0" applyFill="1" applyBorder="1" applyAlignment="1">
      <alignment horizontal="left" vertical="top" wrapText="1"/>
    </xf>
    <xf numFmtId="4" fontId="3" fillId="0" borderId="8" xfId="0" applyNumberFormat="1" applyFont="1" applyBorder="1" applyAlignment="1">
      <alignment horizontal="right" vertical="top" wrapText="1"/>
    </xf>
    <xf numFmtId="4" fontId="3" fillId="0" borderId="8" xfId="0" applyNumberFormat="1" applyFont="1" applyBorder="1" applyAlignment="1">
      <alignment horizontal="right" vertical="top"/>
    </xf>
    <xf numFmtId="165" fontId="58" fillId="0" borderId="8" xfId="1" applyFont="1" applyFill="1" applyBorder="1" applyAlignment="1">
      <alignment horizontal="right" vertical="top"/>
    </xf>
    <xf numFmtId="4" fontId="60" fillId="0" borderId="8" xfId="0" applyNumberFormat="1" applyFont="1" applyBorder="1" applyAlignment="1">
      <alignment horizontal="right" vertical="top" wrapText="1"/>
    </xf>
    <xf numFmtId="0" fontId="0" fillId="8" borderId="8" xfId="0" applyFill="1" applyBorder="1" applyAlignment="1">
      <alignment horizontal="center" vertical="top" wrapText="1"/>
    </xf>
    <xf numFmtId="0" fontId="0" fillId="8" borderId="8" xfId="0" applyFill="1" applyBorder="1" applyAlignment="1">
      <alignment horizontal="center" wrapText="1"/>
    </xf>
    <xf numFmtId="49" fontId="0" fillId="8" borderId="8" xfId="0" applyNumberFormat="1" applyFill="1" applyBorder="1" applyAlignment="1">
      <alignment horizontal="center"/>
    </xf>
    <xf numFmtId="0" fontId="0" fillId="0" borderId="8" xfId="0" applyBorder="1"/>
    <xf numFmtId="4" fontId="0" fillId="0" borderId="8" xfId="0" applyNumberFormat="1" applyBorder="1"/>
    <xf numFmtId="4" fontId="3" fillId="0" borderId="8" xfId="0" applyNumberFormat="1" applyFont="1" applyBorder="1" applyAlignment="1">
      <alignment horizontal="right"/>
    </xf>
    <xf numFmtId="14" fontId="2" fillId="0" borderId="0" xfId="0" applyNumberFormat="1" applyFont="1" applyAlignment="1">
      <alignment horizontal="right"/>
    </xf>
    <xf numFmtId="4" fontId="60" fillId="2" borderId="8" xfId="0" applyNumberFormat="1" applyFont="1" applyFill="1" applyBorder="1" applyAlignment="1">
      <alignment horizontal="right" vertical="top"/>
    </xf>
    <xf numFmtId="4" fontId="3" fillId="0" borderId="8" xfId="0" applyNumberFormat="1" applyFont="1" applyBorder="1" applyAlignment="1">
      <alignment horizontal="center" vertical="top" wrapText="1"/>
    </xf>
    <xf numFmtId="0" fontId="3" fillId="0" borderId="8" xfId="0" applyFont="1" applyBorder="1" applyAlignment="1">
      <alignment horizontal="left" vertical="top" wrapText="1"/>
    </xf>
    <xf numFmtId="49" fontId="0" fillId="8" borderId="8" xfId="0" applyNumberFormat="1" applyFill="1" applyBorder="1" applyAlignment="1">
      <alignment horizontal="center" wrapText="1"/>
    </xf>
    <xf numFmtId="0" fontId="0" fillId="0" borderId="8" xfId="0" applyBorder="1" applyAlignment="1">
      <alignment wrapText="1"/>
    </xf>
    <xf numFmtId="0" fontId="2" fillId="0" borderId="0" xfId="0" applyFont="1" applyAlignment="1">
      <alignment horizontal="right"/>
    </xf>
    <xf numFmtId="4" fontId="60" fillId="8" borderId="1" xfId="0" applyNumberFormat="1" applyFont="1" applyFill="1" applyBorder="1" applyAlignment="1">
      <alignment vertical="top"/>
    </xf>
    <xf numFmtId="0" fontId="58" fillId="0" borderId="0" xfId="0" applyFont="1" applyAlignment="1">
      <alignment horizontal="left" vertical="top" wrapText="1"/>
    </xf>
    <xf numFmtId="165" fontId="58" fillId="0" borderId="8" xfId="4" applyFont="1" applyFill="1" applyBorder="1" applyAlignment="1">
      <alignment horizontal="left" vertical="top" wrapText="1"/>
    </xf>
    <xf numFmtId="4" fontId="0" fillId="0" borderId="8" xfId="0" applyNumberFormat="1" applyBorder="1" applyAlignment="1">
      <alignment vertical="top" wrapText="1"/>
    </xf>
    <xf numFmtId="0" fontId="55" fillId="0" borderId="8" xfId="0" applyFont="1" applyBorder="1" applyAlignment="1">
      <alignment horizontal="left" vertical="top" wrapText="1"/>
    </xf>
    <xf numFmtId="4" fontId="58" fillId="0" borderId="8" xfId="0" applyNumberFormat="1" applyFont="1" applyBorder="1" applyAlignment="1">
      <alignment horizontal="left" vertical="top" wrapText="1"/>
    </xf>
    <xf numFmtId="165" fontId="58" fillId="0" borderId="8" xfId="3" applyFont="1" applyFill="1" applyBorder="1" applyAlignment="1">
      <alignment vertical="top"/>
    </xf>
    <xf numFmtId="165" fontId="58" fillId="0" borderId="8" xfId="1" applyFont="1" applyFill="1" applyBorder="1" applyAlignment="1">
      <alignment horizontal="center" vertical="top"/>
    </xf>
    <xf numFmtId="4" fontId="60" fillId="8" borderId="2" xfId="0" applyNumberFormat="1" applyFont="1" applyFill="1" applyBorder="1" applyAlignment="1">
      <alignment horizontal="right" vertical="top"/>
    </xf>
    <xf numFmtId="165" fontId="0" fillId="0" borderId="7" xfId="1" applyFont="1" applyBorder="1" applyAlignment="1">
      <alignment wrapText="1"/>
    </xf>
    <xf numFmtId="4" fontId="60" fillId="0" borderId="7" xfId="0" applyNumberFormat="1" applyFont="1" applyBorder="1" applyAlignment="1">
      <alignment horizontal="right" wrapText="1"/>
    </xf>
    <xf numFmtId="4" fontId="0" fillId="0" borderId="8" xfId="0" applyNumberFormat="1" applyBorder="1" applyAlignment="1">
      <alignment horizontal="right" vertical="top"/>
    </xf>
    <xf numFmtId="4" fontId="0" fillId="0" borderId="0" xfId="0" applyNumberFormat="1" applyAlignment="1">
      <alignment horizontal="right" vertical="top"/>
    </xf>
    <xf numFmtId="165" fontId="63" fillId="0" borderId="8" xfId="0" applyNumberFormat="1" applyFont="1" applyBorder="1" applyAlignment="1">
      <alignment horizontal="center" vertical="center"/>
    </xf>
    <xf numFmtId="0" fontId="6" fillId="0" borderId="8" xfId="0" applyFont="1" applyBorder="1" applyAlignment="1">
      <alignment horizontal="left" vertical="top" wrapText="1"/>
    </xf>
    <xf numFmtId="49" fontId="58" fillId="0" borderId="8" xfId="0" applyNumberFormat="1" applyFont="1" applyBorder="1" applyAlignment="1">
      <alignment horizontal="left" vertical="top" wrapText="1"/>
    </xf>
    <xf numFmtId="49" fontId="58" fillId="0" borderId="0" xfId="0" applyNumberFormat="1" applyFont="1" applyAlignment="1">
      <alignment horizontal="left" vertical="top" wrapText="1"/>
    </xf>
    <xf numFmtId="4" fontId="64" fillId="0" borderId="0" xfId="0" applyNumberFormat="1" applyFont="1"/>
    <xf numFmtId="0" fontId="0" fillId="0" borderId="0" xfId="0" applyAlignment="1">
      <alignmen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 xfId="0" applyBorder="1" applyAlignment="1">
      <alignment horizontal="center" vertical="top" wrapText="1"/>
    </xf>
    <xf numFmtId="0" fontId="11" fillId="0" borderId="8" xfId="0" applyFont="1" applyBorder="1" applyAlignment="1">
      <alignment vertical="top" wrapText="1"/>
    </xf>
    <xf numFmtId="49" fontId="0" fillId="0" borderId="8" xfId="0" applyNumberFormat="1" applyBorder="1" applyAlignment="1">
      <alignment horizontal="center"/>
    </xf>
    <xf numFmtId="4" fontId="17" fillId="0" borderId="8" xfId="0" applyNumberFormat="1" applyFont="1" applyBorder="1" applyAlignment="1">
      <alignment horizontal="right" vertical="top"/>
    </xf>
    <xf numFmtId="4" fontId="0" fillId="0" borderId="0" xfId="0" applyNumberFormat="1" applyAlignment="1">
      <alignment horizontal="left" vertical="top" wrapText="1"/>
    </xf>
    <xf numFmtId="165" fontId="61" fillId="0" borderId="0" xfId="1" applyFont="1" applyFill="1" applyAlignment="1">
      <alignment horizontal="left" vertical="top" wrapText="1"/>
    </xf>
    <xf numFmtId="0" fontId="2" fillId="10" borderId="0" xfId="0" applyFont="1" applyFill="1" applyAlignment="1">
      <alignment horizontal="left" vertical="top" wrapText="1"/>
    </xf>
    <xf numFmtId="0" fontId="11" fillId="10" borderId="0" xfId="0" applyFont="1" applyFill="1" applyAlignment="1">
      <alignment horizontal="left" vertical="top" wrapText="1"/>
    </xf>
    <xf numFmtId="4" fontId="10" fillId="10" borderId="8" xfId="0" applyNumberFormat="1" applyFont="1" applyFill="1" applyBorder="1" applyAlignment="1">
      <alignment horizontal="left" vertical="top" wrapText="1"/>
    </xf>
    <xf numFmtId="4" fontId="10" fillId="10" borderId="8" xfId="0" applyNumberFormat="1" applyFont="1" applyFill="1" applyBorder="1" applyAlignment="1">
      <alignment horizontal="right" vertical="top" wrapText="1"/>
    </xf>
    <xf numFmtId="0" fontId="0" fillId="10" borderId="7" xfId="0" applyFill="1" applyBorder="1" applyAlignment="1">
      <alignment horizontal="left" vertical="top" wrapText="1"/>
    </xf>
    <xf numFmtId="0" fontId="2" fillId="10" borderId="0" xfId="0" applyFont="1" applyFill="1" applyAlignment="1">
      <alignment horizontal="right" vertical="top" wrapText="1"/>
    </xf>
    <xf numFmtId="4" fontId="10" fillId="6" borderId="8" xfId="0" applyNumberFormat="1" applyFont="1" applyFill="1" applyBorder="1" applyAlignment="1">
      <alignment horizontal="left" vertical="top" wrapText="1"/>
    </xf>
    <xf numFmtId="0" fontId="2" fillId="0" borderId="14" xfId="0" applyFont="1" applyBorder="1" applyAlignment="1">
      <alignment horizontal="right" vertical="top" wrapText="1"/>
    </xf>
    <xf numFmtId="0" fontId="2" fillId="0" borderId="1" xfId="0" applyFont="1" applyBorder="1" applyAlignment="1">
      <alignment vertical="top" wrapText="1"/>
    </xf>
    <xf numFmtId="0" fontId="11" fillId="0" borderId="8" xfId="0" applyFont="1" applyBorder="1" applyAlignment="1">
      <alignment horizontal="left" vertical="top" wrapText="1"/>
    </xf>
    <xf numFmtId="0" fontId="2" fillId="0" borderId="4" xfId="0" applyFont="1" applyBorder="1" applyAlignment="1">
      <alignment vertical="top" wrapText="1"/>
    </xf>
    <xf numFmtId="0" fontId="10" fillId="0" borderId="8" xfId="0" applyFont="1" applyBorder="1" applyAlignment="1">
      <alignment horizontal="left" vertical="top" wrapText="1"/>
    </xf>
    <xf numFmtId="49" fontId="10" fillId="0" borderId="8" xfId="0" applyNumberFormat="1" applyFont="1" applyBorder="1" applyAlignment="1">
      <alignment horizontal="left" vertical="center" wrapText="1"/>
    </xf>
    <xf numFmtId="0" fontId="2" fillId="0" borderId="7" xfId="0" applyFont="1" applyBorder="1" applyAlignment="1">
      <alignment vertical="top" wrapText="1"/>
    </xf>
    <xf numFmtId="165" fontId="10" fillId="10" borderId="1" xfId="4" applyFont="1" applyFill="1" applyBorder="1" applyAlignment="1">
      <alignment horizontal="left" vertical="top" wrapText="1"/>
    </xf>
    <xf numFmtId="165" fontId="10" fillId="10" borderId="4" xfId="4" applyFont="1" applyFill="1" applyBorder="1" applyAlignment="1">
      <alignment horizontal="left" vertical="top" wrapText="1"/>
    </xf>
    <xf numFmtId="165" fontId="10" fillId="10" borderId="7" xfId="4" applyFont="1" applyFill="1" applyBorder="1" applyAlignment="1">
      <alignment horizontal="left" vertical="top" wrapText="1"/>
    </xf>
    <xf numFmtId="0" fontId="9" fillId="10" borderId="8" xfId="6" applyFont="1" applyFill="1" applyBorder="1" applyAlignment="1">
      <alignment horizontal="left" vertical="top" wrapText="1"/>
    </xf>
    <xf numFmtId="165" fontId="10" fillId="10" borderId="8" xfId="4" applyFont="1" applyFill="1" applyBorder="1" applyAlignment="1">
      <alignment horizontal="left" vertical="top" wrapText="1"/>
    </xf>
    <xf numFmtId="4" fontId="11" fillId="10" borderId="8" xfId="0" applyNumberFormat="1" applyFont="1" applyFill="1" applyBorder="1" applyAlignment="1">
      <alignment horizontal="right" vertical="top" wrapText="1"/>
    </xf>
    <xf numFmtId="165" fontId="10" fillId="0" borderId="8" xfId="4" applyFont="1" applyFill="1" applyBorder="1" applyAlignment="1">
      <alignment horizontal="left" vertical="top" wrapText="1"/>
    </xf>
    <xf numFmtId="0" fontId="2" fillId="10" borderId="8" xfId="0" applyFont="1" applyFill="1" applyBorder="1" applyAlignment="1">
      <alignment vertical="top" wrapText="1"/>
    </xf>
    <xf numFmtId="4" fontId="11" fillId="10" borderId="8" xfId="0" applyNumberFormat="1" applyFont="1" applyFill="1" applyBorder="1" applyAlignment="1">
      <alignment horizontal="left" vertical="top" wrapText="1"/>
    </xf>
    <xf numFmtId="4" fontId="2" fillId="0" borderId="8" xfId="0" applyNumberFormat="1" applyFont="1" applyBorder="1" applyAlignment="1">
      <alignment horizontal="left" vertical="top" wrapText="1"/>
    </xf>
    <xf numFmtId="4" fontId="9" fillId="0" borderId="8" xfId="0" applyNumberFormat="1" applyFont="1" applyBorder="1" applyAlignment="1">
      <alignment horizontal="left" vertical="top" wrapText="1"/>
    </xf>
    <xf numFmtId="4" fontId="9" fillId="0" borderId="8" xfId="0" applyNumberFormat="1" applyFont="1" applyBorder="1" applyAlignment="1">
      <alignment vertical="top" wrapText="1"/>
    </xf>
    <xf numFmtId="0" fontId="2" fillId="0" borderId="0" xfId="0" applyFont="1" applyAlignment="1">
      <alignment horizontal="right" vertical="top" wrapText="1"/>
    </xf>
    <xf numFmtId="165" fontId="10" fillId="0" borderId="1" xfId="4" applyFont="1" applyFill="1" applyBorder="1" applyAlignment="1">
      <alignment horizontal="left" vertical="top" wrapText="1"/>
    </xf>
    <xf numFmtId="165" fontId="10" fillId="0" borderId="4" xfId="4" applyFont="1" applyFill="1" applyBorder="1" applyAlignment="1">
      <alignment horizontal="left" vertical="top" wrapText="1"/>
    </xf>
    <xf numFmtId="165" fontId="10" fillId="0" borderId="7" xfId="4" applyFont="1" applyFill="1" applyBorder="1" applyAlignment="1">
      <alignment horizontal="left" vertical="top" wrapText="1"/>
    </xf>
    <xf numFmtId="0" fontId="2" fillId="0" borderId="1" xfId="0" applyFont="1" applyBorder="1" applyAlignment="1">
      <alignment horizontal="center" wrapText="1"/>
    </xf>
    <xf numFmtId="0" fontId="2" fillId="0" borderId="1" xfId="0" applyFont="1" applyBorder="1" applyAlignment="1">
      <alignment horizontal="center" vertical="top" wrapText="1"/>
    </xf>
    <xf numFmtId="49" fontId="2" fillId="0" borderId="7" xfId="0" applyNumberFormat="1" applyFont="1" applyBorder="1" applyAlignment="1">
      <alignment horizontal="center"/>
    </xf>
    <xf numFmtId="49" fontId="2" fillId="0" borderId="7" xfId="0" applyNumberFormat="1" applyFont="1" applyBorder="1" applyAlignment="1">
      <alignment horizontal="center" wrapText="1"/>
    </xf>
    <xf numFmtId="4" fontId="61" fillId="0" borderId="0" xfId="0" applyNumberFormat="1" applyFont="1"/>
    <xf numFmtId="0" fontId="0" fillId="0" borderId="0" xfId="0" applyAlignment="1">
      <alignment horizontal="left"/>
    </xf>
    <xf numFmtId="4" fontId="9" fillId="0" borderId="8" xfId="0" applyNumberFormat="1" applyFont="1" applyBorder="1" applyAlignment="1">
      <alignment horizontal="right" vertical="top"/>
    </xf>
    <xf numFmtId="4" fontId="9" fillId="15" borderId="8" xfId="0" applyNumberFormat="1" applyFont="1" applyFill="1" applyBorder="1" applyAlignment="1">
      <alignment horizontal="right" vertical="top"/>
    </xf>
    <xf numFmtId="4" fontId="9" fillId="2" borderId="8" xfId="0" applyNumberFormat="1" applyFont="1" applyFill="1" applyBorder="1" applyAlignment="1">
      <alignment horizontal="right" vertical="top"/>
    </xf>
    <xf numFmtId="165" fontId="9" fillId="15" borderId="8" xfId="1" applyFont="1" applyFill="1" applyBorder="1" applyAlignment="1">
      <alignment horizontal="right" vertical="top"/>
    </xf>
    <xf numFmtId="4" fontId="9" fillId="15" borderId="0" xfId="0" applyNumberFormat="1" applyFont="1" applyFill="1" applyAlignment="1">
      <alignment horizontal="right" vertical="top"/>
    </xf>
    <xf numFmtId="0" fontId="0" fillId="10" borderId="0" xfId="0" applyFill="1"/>
    <xf numFmtId="4" fontId="0" fillId="0" borderId="0" xfId="0" applyNumberFormat="1" applyAlignment="1">
      <alignment vertical="top"/>
    </xf>
    <xf numFmtId="0" fontId="60" fillId="2" borderId="1" xfId="0" applyFont="1" applyFill="1" applyBorder="1" applyAlignment="1">
      <alignment horizontal="center" vertical="center" wrapText="1"/>
    </xf>
    <xf numFmtId="0" fontId="60" fillId="2" borderId="1" xfId="0" applyFont="1" applyFill="1" applyBorder="1" applyAlignment="1">
      <alignment horizontal="center"/>
    </xf>
    <xf numFmtId="0" fontId="60" fillId="2" borderId="3" xfId="0" applyFont="1" applyFill="1" applyBorder="1" applyAlignment="1">
      <alignment horizontal="center"/>
    </xf>
    <xf numFmtId="0" fontId="60" fillId="2" borderId="4" xfId="0" applyFont="1" applyFill="1" applyBorder="1" applyAlignment="1">
      <alignment horizontal="center" vertical="center" wrapText="1"/>
    </xf>
    <xf numFmtId="0" fontId="60" fillId="2" borderId="4" xfId="0" applyFont="1" applyFill="1" applyBorder="1" applyAlignment="1">
      <alignment horizontal="center"/>
    </xf>
    <xf numFmtId="0" fontId="60" fillId="2" borderId="0" xfId="0" applyFont="1" applyFill="1" applyAlignment="1">
      <alignment horizontal="center"/>
    </xf>
    <xf numFmtId="0" fontId="0" fillId="2" borderId="8" xfId="0" applyFill="1" applyBorder="1" applyAlignment="1">
      <alignment vertical="top" wrapText="1" shrinkToFit="1"/>
    </xf>
    <xf numFmtId="0" fontId="0" fillId="2" borderId="8" xfId="0" applyFill="1" applyBorder="1" applyAlignment="1">
      <alignment vertical="top" wrapText="1"/>
    </xf>
    <xf numFmtId="0" fontId="0" fillId="2" borderId="8" xfId="0" applyFill="1" applyBorder="1" applyAlignment="1">
      <alignment vertical="center" wrapText="1"/>
    </xf>
    <xf numFmtId="0" fontId="0" fillId="2" borderId="8" xfId="0" applyFill="1" applyBorder="1" applyAlignment="1">
      <alignment vertical="center"/>
    </xf>
    <xf numFmtId="0" fontId="0" fillId="2" borderId="8" xfId="0" applyFill="1" applyBorder="1" applyAlignment="1">
      <alignment vertical="top"/>
    </xf>
    <xf numFmtId="0" fontId="0" fillId="2" borderId="7" xfId="0" applyFill="1" applyBorder="1" applyAlignment="1">
      <alignment horizontal="left" vertical="top" wrapText="1"/>
    </xf>
    <xf numFmtId="0" fontId="0" fillId="2" borderId="8" xfId="0" applyFill="1" applyBorder="1" applyAlignment="1">
      <alignment horizontal="right" vertical="top"/>
    </xf>
    <xf numFmtId="0" fontId="0" fillId="2" borderId="8" xfId="0" applyFill="1" applyBorder="1"/>
    <xf numFmtId="0" fontId="58" fillId="2" borderId="8" xfId="0" applyFont="1" applyFill="1" applyBorder="1" applyAlignment="1">
      <alignment vertical="top" wrapText="1"/>
    </xf>
    <xf numFmtId="0" fontId="58" fillId="2" borderId="8" xfId="0" applyFont="1" applyFill="1" applyBorder="1"/>
    <xf numFmtId="0" fontId="3" fillId="2" borderId="8" xfId="0" applyFont="1" applyFill="1" applyBorder="1" applyAlignment="1">
      <alignment vertical="top" wrapText="1"/>
    </xf>
    <xf numFmtId="0" fontId="6" fillId="2" borderId="8" xfId="0" applyFont="1" applyFill="1" applyBorder="1" applyAlignment="1">
      <alignment vertical="top" wrapText="1"/>
    </xf>
    <xf numFmtId="0" fontId="6" fillId="2" borderId="8" xfId="0" applyFont="1" applyFill="1" applyBorder="1" applyAlignment="1">
      <alignment horizontal="left" vertical="top" wrapText="1"/>
    </xf>
    <xf numFmtId="0" fontId="6" fillId="2" borderId="8" xfId="0" applyFont="1" applyFill="1" applyBorder="1" applyAlignment="1">
      <alignment horizontal="center" vertical="top" wrapText="1"/>
    </xf>
    <xf numFmtId="3" fontId="6" fillId="2" borderId="8" xfId="0" applyNumberFormat="1" applyFont="1" applyFill="1" applyBorder="1" applyAlignment="1">
      <alignment vertical="top" wrapText="1"/>
    </xf>
    <xf numFmtId="0" fontId="6" fillId="2" borderId="8" xfId="0" applyFont="1" applyFill="1" applyBorder="1" applyAlignment="1">
      <alignment vertical="center" wrapText="1"/>
    </xf>
    <xf numFmtId="0" fontId="6" fillId="2" borderId="8" xfId="0" applyFont="1" applyFill="1" applyBorder="1" applyAlignment="1">
      <alignment horizontal="center" vertical="center" wrapText="1"/>
    </xf>
    <xf numFmtId="0" fontId="0" fillId="2" borderId="9" xfId="0" applyFill="1" applyBorder="1"/>
    <xf numFmtId="0" fontId="0" fillId="2" borderId="10" xfId="0" applyFill="1" applyBorder="1" applyAlignment="1">
      <alignment wrapText="1"/>
    </xf>
    <xf numFmtId="0" fontId="0" fillId="2" borderId="10" xfId="0" applyFill="1" applyBorder="1"/>
    <xf numFmtId="0" fontId="0" fillId="2" borderId="11" xfId="0" applyFill="1" applyBorder="1"/>
    <xf numFmtId="0" fontId="0" fillId="0" borderId="2" xfId="0" applyBorder="1"/>
    <xf numFmtId="0" fontId="0" fillId="0" borderId="3" xfId="0" applyBorder="1" applyAlignment="1">
      <alignment wrapText="1"/>
    </xf>
    <xf numFmtId="0" fontId="0" fillId="0" borderId="3" xfId="0" applyBorder="1"/>
    <xf numFmtId="0" fontId="0" fillId="0" borderId="12" xfId="0" applyBorder="1"/>
    <xf numFmtId="0" fontId="0" fillId="0" borderId="15" xfId="0" applyBorder="1"/>
    <xf numFmtId="0" fontId="0" fillId="0" borderId="6" xfId="0" applyBorder="1" applyAlignment="1">
      <alignment wrapText="1"/>
    </xf>
    <xf numFmtId="0" fontId="0" fillId="0" borderId="6" xfId="0" applyBorder="1"/>
    <xf numFmtId="0" fontId="0" fillId="0" borderId="0" xfId="0" applyAlignment="1">
      <alignment horizontal="center"/>
    </xf>
    <xf numFmtId="0" fontId="0" fillId="0" borderId="15" xfId="0" applyBorder="1" applyAlignment="1">
      <alignment horizontal="right" vertical="center"/>
    </xf>
    <xf numFmtId="0" fontId="65" fillId="0" borderId="0" xfId="0" applyFont="1" applyAlignment="1">
      <alignment horizontal="center"/>
    </xf>
    <xf numFmtId="0" fontId="0" fillId="0" borderId="5" xfId="0" applyBorder="1"/>
    <xf numFmtId="0" fontId="0" fillId="0" borderId="5" xfId="0" applyBorder="1" applyAlignment="1">
      <alignment vertical="center"/>
    </xf>
    <xf numFmtId="0" fontId="0" fillId="0" borderId="6" xfId="0" applyBorder="1" applyAlignment="1">
      <alignment vertical="center"/>
    </xf>
    <xf numFmtId="0" fontId="0" fillId="0" borderId="6" xfId="0" applyBorder="1" applyAlignment="1">
      <alignment horizontal="center"/>
    </xf>
    <xf numFmtId="4" fontId="0" fillId="0" borderId="0" xfId="0" applyNumberFormat="1" applyAlignment="1">
      <alignment horizontal="center" vertical="top"/>
    </xf>
    <xf numFmtId="0" fontId="60" fillId="2" borderId="2" xfId="0" applyFont="1" applyFill="1" applyBorder="1" applyAlignment="1">
      <alignment horizontal="center"/>
    </xf>
    <xf numFmtId="4" fontId="60" fillId="2" borderId="1" xfId="0" applyNumberFormat="1" applyFont="1" applyFill="1" applyBorder="1" applyAlignment="1">
      <alignment horizontal="center" vertical="top"/>
    </xf>
    <xf numFmtId="0" fontId="59" fillId="2" borderId="1" xfId="0" applyFont="1" applyFill="1" applyBorder="1" applyAlignment="1">
      <alignment horizontal="center"/>
    </xf>
    <xf numFmtId="4" fontId="60" fillId="2" borderId="4" xfId="0" applyNumberFormat="1" applyFont="1" applyFill="1" applyBorder="1" applyAlignment="1">
      <alignment horizontal="center" vertical="top"/>
    </xf>
    <xf numFmtId="0" fontId="59" fillId="2" borderId="4" xfId="0" applyFont="1" applyFill="1" applyBorder="1" applyAlignment="1">
      <alignment horizontal="center"/>
    </xf>
    <xf numFmtId="0" fontId="60" fillId="2" borderId="15" xfId="0" applyFont="1" applyFill="1" applyBorder="1" applyAlignment="1">
      <alignment horizontal="center" vertical="top"/>
    </xf>
    <xf numFmtId="4" fontId="60" fillId="2" borderId="4" xfId="0" applyNumberFormat="1" applyFont="1" applyFill="1" applyBorder="1" applyAlignment="1">
      <alignment vertical="top"/>
    </xf>
    <xf numFmtId="4" fontId="0" fillId="2" borderId="8" xfId="0" applyNumberFormat="1" applyFill="1" applyBorder="1" applyAlignment="1">
      <alignment horizontal="right" vertical="top"/>
    </xf>
    <xf numFmtId="4" fontId="0" fillId="2" borderId="8" xfId="0" applyNumberFormat="1" applyFill="1" applyBorder="1" applyAlignment="1">
      <alignment vertical="top"/>
    </xf>
    <xf numFmtId="4" fontId="0" fillId="2" borderId="8" xfId="0" applyNumberFormat="1" applyFill="1" applyBorder="1" applyAlignment="1">
      <alignment horizontal="right" vertical="top" wrapText="1"/>
    </xf>
    <xf numFmtId="4" fontId="58" fillId="2" borderId="8" xfId="0" applyNumberFormat="1" applyFont="1" applyFill="1" applyBorder="1"/>
    <xf numFmtId="4" fontId="58" fillId="2" borderId="8" xfId="0" applyNumberFormat="1" applyFont="1" applyFill="1" applyBorder="1" applyAlignment="1">
      <alignment vertical="top"/>
    </xf>
    <xf numFmtId="4" fontId="58" fillId="2" borderId="8" xfId="0" applyNumberFormat="1" applyFont="1" applyFill="1" applyBorder="1" applyAlignment="1">
      <alignment horizontal="right" vertical="top"/>
    </xf>
    <xf numFmtId="4" fontId="58" fillId="2" borderId="8" xfId="0" applyNumberFormat="1" applyFont="1" applyFill="1" applyBorder="1" applyAlignment="1">
      <alignment horizontal="right" vertical="top" wrapText="1"/>
    </xf>
    <xf numFmtId="4" fontId="58" fillId="2" borderId="8" xfId="0" applyNumberFormat="1" applyFont="1" applyFill="1" applyBorder="1" applyAlignment="1">
      <alignment vertical="top" wrapText="1"/>
    </xf>
    <xf numFmtId="0" fontId="58" fillId="2" borderId="8" xfId="0" applyFont="1" applyFill="1" applyBorder="1" applyAlignment="1">
      <alignment vertical="top"/>
    </xf>
    <xf numFmtId="4" fontId="0" fillId="2" borderId="8" xfId="0" applyNumberFormat="1" applyFill="1" applyBorder="1" applyAlignment="1">
      <alignment vertical="top" wrapText="1"/>
    </xf>
    <xf numFmtId="4" fontId="61" fillId="2" borderId="8" xfId="0" applyNumberFormat="1" applyFont="1" applyFill="1" applyBorder="1" applyAlignment="1">
      <alignment vertical="top" wrapText="1"/>
    </xf>
    <xf numFmtId="4" fontId="56" fillId="2" borderId="8" xfId="0" applyNumberFormat="1" applyFont="1" applyFill="1" applyBorder="1" applyAlignment="1">
      <alignment vertical="top" wrapText="1"/>
    </xf>
    <xf numFmtId="4" fontId="56" fillId="2" borderId="8" xfId="0" applyNumberFormat="1" applyFont="1" applyFill="1" applyBorder="1" applyAlignment="1">
      <alignment horizontal="right" vertical="top" wrapText="1"/>
    </xf>
    <xf numFmtId="4" fontId="5" fillId="2" borderId="8" xfId="0" applyNumberFormat="1" applyFont="1" applyFill="1" applyBorder="1"/>
    <xf numFmtId="4" fontId="5" fillId="2" borderId="8" xfId="0" applyNumberFormat="1" applyFont="1" applyFill="1" applyBorder="1" applyAlignment="1">
      <alignment vertical="top"/>
    </xf>
    <xf numFmtId="4" fontId="5" fillId="2" borderId="8" xfId="0" applyNumberFormat="1" applyFont="1" applyFill="1" applyBorder="1" applyAlignment="1">
      <alignment horizontal="right" vertical="top"/>
    </xf>
    <xf numFmtId="4" fontId="61" fillId="2" borderId="8" xfId="0" applyNumberFormat="1" applyFont="1" applyFill="1" applyBorder="1"/>
    <xf numFmtId="4" fontId="61" fillId="2" borderId="8" xfId="0" applyNumberFormat="1" applyFont="1" applyFill="1" applyBorder="1" applyAlignment="1">
      <alignment vertical="top"/>
    </xf>
    <xf numFmtId="4" fontId="61" fillId="2" borderId="8" xfId="0" applyNumberFormat="1" applyFont="1" applyFill="1" applyBorder="1" applyAlignment="1">
      <alignment horizontal="right" vertical="top"/>
    </xf>
    <xf numFmtId="0" fontId="0" fillId="2" borderId="1" xfId="0" applyFill="1" applyBorder="1"/>
    <xf numFmtId="4" fontId="0" fillId="0" borderId="3" xfId="0" applyNumberFormat="1" applyBorder="1" applyAlignment="1">
      <alignment vertical="top"/>
    </xf>
    <xf numFmtId="4" fontId="0" fillId="0" borderId="3" xfId="0" applyNumberFormat="1" applyBorder="1" applyAlignment="1">
      <alignment horizontal="right" vertical="top"/>
    </xf>
    <xf numFmtId="4" fontId="0" fillId="0" borderId="0" xfId="0" applyNumberFormat="1" applyAlignment="1">
      <alignment horizontal="right"/>
    </xf>
    <xf numFmtId="0" fontId="8" fillId="4" borderId="1" xfId="0" applyFont="1" applyFill="1" applyBorder="1" applyAlignment="1">
      <alignment horizontal="center" vertical="top" wrapText="1"/>
    </xf>
    <xf numFmtId="0" fontId="8" fillId="4" borderId="3" xfId="0" applyFont="1" applyFill="1" applyBorder="1" applyAlignment="1">
      <alignment horizontal="center" vertical="top"/>
    </xf>
    <xf numFmtId="0" fontId="8" fillId="4" borderId="4" xfId="0" applyFont="1" applyFill="1" applyBorder="1" applyAlignment="1">
      <alignment horizontal="center" vertical="top" wrapText="1"/>
    </xf>
    <xf numFmtId="0" fontId="8" fillId="4" borderId="0" xfId="0" applyFont="1" applyFill="1" applyAlignment="1">
      <alignment horizontal="center" vertical="top"/>
    </xf>
    <xf numFmtId="0" fontId="10" fillId="0" borderId="8" xfId="6" applyFont="1" applyBorder="1" applyAlignment="1">
      <alignment horizontal="left" vertical="top" wrapText="1"/>
    </xf>
    <xf numFmtId="49" fontId="10" fillId="0" borderId="8" xfId="0" applyNumberFormat="1" applyFont="1" applyBorder="1" applyAlignment="1">
      <alignment horizontal="left" vertical="top" wrapText="1"/>
    </xf>
    <xf numFmtId="165" fontId="10" fillId="0" borderId="8" xfId="4" applyFont="1" applyFill="1" applyBorder="1" applyAlignment="1">
      <alignment horizontal="right" vertical="top"/>
    </xf>
    <xf numFmtId="165" fontId="10" fillId="0" borderId="8" xfId="1" applyFont="1" applyFill="1" applyBorder="1" applyAlignment="1">
      <alignment horizontal="right" vertical="top" wrapText="1"/>
    </xf>
    <xf numFmtId="4" fontId="10" fillId="0" borderId="8" xfId="0" applyNumberFormat="1" applyFont="1" applyBorder="1" applyAlignment="1">
      <alignment horizontal="right" vertical="top"/>
    </xf>
    <xf numFmtId="165" fontId="10" fillId="0" borderId="8" xfId="1" applyFont="1" applyFill="1" applyBorder="1" applyAlignment="1">
      <alignment horizontal="right" vertical="top"/>
    </xf>
    <xf numFmtId="0" fontId="11" fillId="0" borderId="10"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4" fontId="10" fillId="0" borderId="9" xfId="0" applyNumberFormat="1" applyFont="1" applyBorder="1" applyAlignment="1">
      <alignment horizontal="right" vertical="top" wrapText="1"/>
    </xf>
    <xf numFmtId="0" fontId="66" fillId="0" borderId="9"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vertical="center" wrapText="1"/>
    </xf>
    <xf numFmtId="0" fontId="0" fillId="0" borderId="9" xfId="0" applyBorder="1"/>
    <xf numFmtId="0" fontId="0" fillId="0" borderId="10" xfId="0" applyBorder="1" applyAlignment="1">
      <alignment wrapText="1"/>
    </xf>
    <xf numFmtId="0" fontId="0" fillId="0" borderId="10" xfId="0" applyBorder="1"/>
    <xf numFmtId="0" fontId="0" fillId="0" borderId="11" xfId="0" applyBorder="1"/>
    <xf numFmtId="0" fontId="0" fillId="0" borderId="3" xfId="0" applyBorder="1" applyAlignment="1">
      <alignment horizontal="left" wrapText="1"/>
    </xf>
    <xf numFmtId="4" fontId="0" fillId="0" borderId="3" xfId="0" applyNumberFormat="1" applyBorder="1" applyAlignment="1">
      <alignment horizontal="right"/>
    </xf>
    <xf numFmtId="0" fontId="0" fillId="0" borderId="0" xfId="0" applyAlignment="1">
      <alignment horizontal="left" vertical="center" wrapText="1"/>
    </xf>
    <xf numFmtId="0" fontId="0" fillId="0" borderId="0" xfId="0" applyAlignment="1">
      <alignment vertical="center"/>
    </xf>
    <xf numFmtId="4" fontId="10" fillId="0" borderId="10" xfId="0" applyNumberFormat="1" applyFont="1" applyBorder="1" applyAlignment="1">
      <alignment horizontal="right" vertical="top" wrapText="1"/>
    </xf>
    <xf numFmtId="4" fontId="67" fillId="0" borderId="8" xfId="0" applyNumberFormat="1" applyFont="1" applyBorder="1" applyAlignment="1">
      <alignment horizontal="right" vertical="top" wrapText="1"/>
    </xf>
    <xf numFmtId="4" fontId="67" fillId="0" borderId="8" xfId="0" applyNumberFormat="1" applyFont="1" applyBorder="1" applyAlignment="1">
      <alignment vertical="top" wrapText="1"/>
    </xf>
    <xf numFmtId="4" fontId="61" fillId="0" borderId="11" xfId="0" applyNumberFormat="1" applyFont="1" applyBorder="1" applyAlignment="1">
      <alignment horizontal="right"/>
    </xf>
    <xf numFmtId="4" fontId="61" fillId="0" borderId="8" xfId="0" applyNumberFormat="1" applyFont="1" applyBorder="1" applyAlignment="1">
      <alignment horizontal="right"/>
    </xf>
    <xf numFmtId="0" fontId="61" fillId="0" borderId="8" xfId="0" applyFont="1" applyBorder="1" applyAlignment="1">
      <alignment horizontal="right"/>
    </xf>
    <xf numFmtId="0" fontId="61" fillId="0" borderId="12" xfId="0" applyFont="1" applyBorder="1" applyAlignment="1">
      <alignment horizontal="center"/>
    </xf>
    <xf numFmtId="0" fontId="0" fillId="0" borderId="1" xfId="0" applyBorder="1" applyAlignment="1">
      <alignment wrapText="1"/>
    </xf>
    <xf numFmtId="49" fontId="9" fillId="0" borderId="8" xfId="0" applyNumberFormat="1" applyFont="1" applyBorder="1" applyAlignment="1">
      <alignment horizontal="left" vertical="top" wrapText="1"/>
    </xf>
    <xf numFmtId="4" fontId="8" fillId="2" borderId="8" xfId="0" applyNumberFormat="1" applyFont="1" applyFill="1" applyBorder="1" applyAlignment="1">
      <alignment horizontal="right" wrapText="1"/>
    </xf>
    <xf numFmtId="4" fontId="3" fillId="0" borderId="0" xfId="0" applyNumberFormat="1" applyFont="1" applyAlignment="1">
      <alignment horizontal="left" vertical="top" wrapText="1"/>
    </xf>
    <xf numFmtId="4" fontId="8" fillId="2" borderId="8" xfId="0" applyNumberFormat="1" applyFont="1" applyFill="1" applyBorder="1" applyAlignment="1">
      <alignment horizontal="right" vertical="top" wrapText="1"/>
    </xf>
    <xf numFmtId="0" fontId="0" fillId="16" borderId="0" xfId="0" applyFill="1" applyAlignment="1">
      <alignment vertical="top" wrapText="1"/>
    </xf>
    <xf numFmtId="0" fontId="0" fillId="16" borderId="0" xfId="0" applyFill="1" applyAlignment="1">
      <alignment vertical="top"/>
    </xf>
    <xf numFmtId="0" fontId="0" fillId="16" borderId="0" xfId="0" applyFill="1" applyAlignment="1">
      <alignment horizontal="left" vertical="top" wrapText="1"/>
    </xf>
    <xf numFmtId="0" fontId="0" fillId="16" borderId="0" xfId="0" applyFill="1"/>
    <xf numFmtId="0" fontId="60" fillId="4" borderId="3" xfId="0" applyFont="1" applyFill="1" applyBorder="1" applyAlignment="1">
      <alignment horizontal="center"/>
    </xf>
    <xf numFmtId="0" fontId="60" fillId="4" borderId="0" xfId="0" applyFont="1" applyFill="1" applyAlignment="1">
      <alignment horizontal="center"/>
    </xf>
    <xf numFmtId="0" fontId="60" fillId="17" borderId="10" xfId="0" applyFont="1" applyFill="1" applyBorder="1" applyAlignment="1">
      <alignment vertical="top" wrapText="1"/>
    </xf>
    <xf numFmtId="0" fontId="60" fillId="17" borderId="10" xfId="0" applyFont="1" applyFill="1" applyBorder="1" applyAlignment="1">
      <alignment horizontal="left" vertical="top" wrapText="1"/>
    </xf>
    <xf numFmtId="4" fontId="62" fillId="0" borderId="8" xfId="0" applyNumberFormat="1" applyFont="1" applyBorder="1" applyAlignment="1">
      <alignment horizontal="left" vertical="top" wrapText="1"/>
    </xf>
    <xf numFmtId="0" fontId="60" fillId="17" borderId="3" xfId="0" applyFont="1" applyFill="1" applyBorder="1" applyAlignment="1">
      <alignment wrapText="1"/>
    </xf>
    <xf numFmtId="0" fontId="58" fillId="16" borderId="8" xfId="0" applyFont="1" applyFill="1" applyBorder="1" applyAlignment="1">
      <alignment vertical="top" wrapText="1"/>
    </xf>
    <xf numFmtId="4" fontId="62" fillId="16" borderId="8" xfId="0" applyNumberFormat="1" applyFont="1" applyFill="1" applyBorder="1" applyAlignment="1">
      <alignment vertical="top" wrapText="1"/>
    </xf>
    <xf numFmtId="0" fontId="60" fillId="17" borderId="10" xfId="0" applyFont="1" applyFill="1" applyBorder="1"/>
    <xf numFmtId="4" fontId="62" fillId="0" borderId="8" xfId="0" applyNumberFormat="1" applyFont="1" applyBorder="1" applyAlignment="1">
      <alignment vertical="top" wrapText="1"/>
    </xf>
    <xf numFmtId="0" fontId="60" fillId="0" borderId="8" xfId="0" applyFont="1" applyBorder="1"/>
    <xf numFmtId="0" fontId="58" fillId="17" borderId="10" xfId="0" applyFont="1" applyFill="1" applyBorder="1" applyAlignment="1">
      <alignment vertical="top" wrapText="1"/>
    </xf>
    <xf numFmtId="4" fontId="58" fillId="17" borderId="10" xfId="0" applyNumberFormat="1" applyFont="1" applyFill="1" applyBorder="1" applyAlignment="1">
      <alignment vertical="top" wrapText="1"/>
    </xf>
    <xf numFmtId="4" fontId="58" fillId="16" borderId="8" xfId="0" applyNumberFormat="1" applyFont="1" applyFill="1" applyBorder="1" applyAlignment="1">
      <alignment vertical="top" wrapText="1"/>
    </xf>
    <xf numFmtId="0" fontId="0" fillId="16" borderId="8" xfId="0" applyFill="1" applyBorder="1" applyAlignment="1">
      <alignment vertical="top" wrapText="1"/>
    </xf>
    <xf numFmtId="4" fontId="0" fillId="16" borderId="0" xfId="0" applyNumberFormat="1" applyFill="1" applyAlignment="1">
      <alignment vertical="top" wrapText="1"/>
    </xf>
    <xf numFmtId="0" fontId="0" fillId="16" borderId="8" xfId="0" applyFill="1" applyBorder="1" applyAlignment="1">
      <alignment vertical="top" wrapText="1" shrinkToFit="1"/>
    </xf>
    <xf numFmtId="0" fontId="0" fillId="16" borderId="1" xfId="0" applyFill="1" applyBorder="1" applyAlignment="1">
      <alignment vertical="top" wrapText="1"/>
    </xf>
    <xf numFmtId="4" fontId="58" fillId="16" borderId="8" xfId="0" applyNumberFormat="1" applyFont="1" applyFill="1" applyBorder="1" applyAlignment="1">
      <alignment vertical="top"/>
    </xf>
    <xf numFmtId="4" fontId="0" fillId="16" borderId="8" xfId="0" applyNumberFormat="1" applyFill="1" applyBorder="1" applyAlignment="1">
      <alignment vertical="top" wrapText="1"/>
    </xf>
    <xf numFmtId="4" fontId="0" fillId="16" borderId="8" xfId="0" applyNumberFormat="1" applyFill="1" applyBorder="1" applyAlignment="1">
      <alignment vertical="top"/>
    </xf>
    <xf numFmtId="0" fontId="0" fillId="16" borderId="8" xfId="0" applyFill="1" applyBorder="1" applyAlignment="1">
      <alignment horizontal="left" vertical="top" wrapText="1"/>
    </xf>
    <xf numFmtId="4" fontId="0" fillId="16" borderId="8" xfId="0" applyNumberFormat="1" applyFill="1" applyBorder="1" applyAlignment="1">
      <alignment horizontal="right" vertical="top"/>
    </xf>
    <xf numFmtId="0" fontId="59" fillId="4" borderId="1" xfId="0" applyFont="1" applyFill="1" applyBorder="1" applyAlignment="1">
      <alignment horizontal="center" wrapText="1"/>
    </xf>
    <xf numFmtId="0" fontId="59" fillId="4" borderId="4" xfId="0" applyFont="1" applyFill="1" applyBorder="1" applyAlignment="1">
      <alignment horizontal="center" wrapText="1"/>
    </xf>
    <xf numFmtId="0" fontId="60" fillId="17" borderId="11" xfId="0" applyFont="1" applyFill="1" applyBorder="1" applyAlignment="1">
      <alignment vertical="top" wrapText="1"/>
    </xf>
    <xf numFmtId="0" fontId="68" fillId="0" borderId="8" xfId="0" applyFont="1" applyBorder="1" applyAlignment="1">
      <alignment horizontal="left" vertical="top" wrapText="1"/>
    </xf>
    <xf numFmtId="0" fontId="62" fillId="0" borderId="8" xfId="0" applyFont="1" applyBorder="1" applyAlignment="1">
      <alignment horizontal="left" vertical="top" wrapText="1"/>
    </xf>
    <xf numFmtId="0" fontId="60" fillId="17" borderId="12" xfId="0" applyFont="1" applyFill="1" applyBorder="1" applyAlignment="1">
      <alignment wrapText="1"/>
    </xf>
    <xf numFmtId="0" fontId="60" fillId="17" borderId="11" xfId="0" applyFont="1" applyFill="1" applyBorder="1"/>
    <xf numFmtId="0" fontId="68" fillId="16" borderId="8" xfId="0" applyFont="1" applyFill="1" applyBorder="1" applyAlignment="1">
      <alignment vertical="top" wrapText="1"/>
    </xf>
    <xf numFmtId="0" fontId="68" fillId="0" borderId="8" xfId="0" applyFont="1" applyBorder="1" applyAlignment="1">
      <alignment vertical="top" wrapText="1"/>
    </xf>
    <xf numFmtId="0" fontId="62" fillId="0" borderId="8" xfId="0" applyFont="1" applyBorder="1" applyAlignment="1">
      <alignment vertical="top" wrapText="1"/>
    </xf>
    <xf numFmtId="4" fontId="62" fillId="0" borderId="8" xfId="0" applyNumberFormat="1" applyFont="1" applyBorder="1" applyAlignment="1">
      <alignment vertical="top"/>
    </xf>
    <xf numFmtId="0" fontId="62" fillId="0" borderId="8" xfId="0" applyFont="1" applyBorder="1" applyAlignment="1">
      <alignment vertical="top"/>
    </xf>
    <xf numFmtId="0" fontId="58" fillId="17" borderId="11" xfId="0" applyFont="1" applyFill="1" applyBorder="1" applyAlignment="1">
      <alignment vertical="top" wrapText="1"/>
    </xf>
    <xf numFmtId="4" fontId="58" fillId="16" borderId="8" xfId="0" applyNumberFormat="1" applyFont="1" applyFill="1" applyBorder="1"/>
    <xf numFmtId="4" fontId="0" fillId="16" borderId="8" xfId="0" applyNumberFormat="1" applyFill="1" applyBorder="1"/>
    <xf numFmtId="0" fontId="0" fillId="16" borderId="8" xfId="0" applyFill="1" applyBorder="1"/>
    <xf numFmtId="4" fontId="62" fillId="16" borderId="1" xfId="0" applyNumberFormat="1" applyFont="1" applyFill="1" applyBorder="1" applyAlignment="1">
      <alignment horizontal="left" vertical="top" wrapText="1"/>
    </xf>
    <xf numFmtId="0" fontId="0" fillId="0" borderId="3" xfId="0" applyBorder="1" applyAlignment="1">
      <alignment horizontal="left"/>
    </xf>
    <xf numFmtId="4" fontId="0" fillId="0" borderId="3" xfId="0" applyNumberFormat="1" applyBorder="1"/>
    <xf numFmtId="0" fontId="0" fillId="0" borderId="0" xfId="0" applyAlignment="1">
      <alignment horizontal="left" vertical="center"/>
    </xf>
    <xf numFmtId="0" fontId="68" fillId="16" borderId="1" xfId="0" applyFont="1" applyFill="1" applyBorder="1" applyAlignment="1">
      <alignment horizontal="left" vertical="top" wrapText="1"/>
    </xf>
    <xf numFmtId="4" fontId="61" fillId="0" borderId="11" xfId="0" applyNumberFormat="1" applyFont="1" applyBorder="1"/>
    <xf numFmtId="0" fontId="0" fillId="17" borderId="0" xfId="0" applyFill="1" applyAlignment="1">
      <alignment horizontal="left" vertical="top" wrapText="1"/>
    </xf>
    <xf numFmtId="0" fontId="0" fillId="2" borderId="0" xfId="0" applyFill="1" applyAlignment="1">
      <alignment horizontal="left" vertical="top" wrapText="1"/>
    </xf>
    <xf numFmtId="4" fontId="62" fillId="0" borderId="8" xfId="0" applyNumberFormat="1" applyFont="1" applyBorder="1" applyAlignment="1">
      <alignment horizontal="right" vertical="top" wrapText="1"/>
    </xf>
    <xf numFmtId="0" fontId="60" fillId="0" borderId="8" xfId="0" applyFont="1" applyBorder="1" applyAlignment="1">
      <alignment horizontal="center" vertical="top"/>
    </xf>
    <xf numFmtId="4" fontId="62" fillId="0" borderId="8" xfId="0" applyNumberFormat="1" applyFont="1" applyBorder="1" applyAlignment="1">
      <alignment horizontal="right" vertical="top"/>
    </xf>
    <xf numFmtId="0" fontId="60" fillId="0" borderId="8" xfId="0" applyFont="1" applyBorder="1" applyAlignment="1">
      <alignment horizontal="center"/>
    </xf>
    <xf numFmtId="0" fontId="58" fillId="17" borderId="8" xfId="0" applyFont="1" applyFill="1" applyBorder="1" applyAlignment="1">
      <alignment horizontal="left" vertical="top" wrapText="1"/>
    </xf>
    <xf numFmtId="4" fontId="62" fillId="17" borderId="8" xfId="0" applyNumberFormat="1" applyFont="1" applyFill="1" applyBorder="1" applyAlignment="1">
      <alignment horizontal="right" vertical="top" wrapText="1"/>
    </xf>
    <xf numFmtId="0" fontId="58" fillId="17" borderId="8" xfId="0" applyFont="1" applyFill="1" applyBorder="1" applyAlignment="1">
      <alignment vertical="top" wrapText="1"/>
    </xf>
    <xf numFmtId="4" fontId="58" fillId="17" borderId="8" xfId="0" applyNumberFormat="1" applyFont="1" applyFill="1" applyBorder="1" applyAlignment="1">
      <alignment horizontal="left" vertical="top" wrapText="1"/>
    </xf>
    <xf numFmtId="4" fontId="0" fillId="2" borderId="0" xfId="0" applyNumberFormat="1" applyFill="1" applyAlignment="1">
      <alignment horizontal="left" vertical="top" wrapText="1"/>
    </xf>
    <xf numFmtId="0" fontId="58" fillId="2" borderId="8" xfId="0" applyFont="1" applyFill="1" applyBorder="1" applyAlignment="1">
      <alignment horizontal="left" vertical="top" wrapText="1"/>
    </xf>
    <xf numFmtId="4" fontId="58" fillId="2" borderId="8" xfId="0" applyNumberFormat="1" applyFont="1" applyFill="1" applyBorder="1" applyAlignment="1">
      <alignment horizontal="left" vertical="top" wrapText="1"/>
    </xf>
    <xf numFmtId="0" fontId="0" fillId="17" borderId="1" xfId="0" applyFill="1" applyBorder="1" applyAlignment="1">
      <alignment vertical="top" wrapText="1"/>
    </xf>
    <xf numFmtId="0" fontId="0" fillId="17" borderId="8" xfId="0" applyFill="1" applyBorder="1" applyAlignment="1">
      <alignment vertical="top" wrapText="1"/>
    </xf>
    <xf numFmtId="0" fontId="62" fillId="0" borderId="8" xfId="0" applyFont="1" applyBorder="1" applyAlignment="1">
      <alignment horizontal="center" vertical="top"/>
    </xf>
    <xf numFmtId="4" fontId="62" fillId="17" borderId="8" xfId="0" applyNumberFormat="1" applyFont="1" applyFill="1" applyBorder="1" applyAlignment="1">
      <alignment horizontal="left" vertical="top" wrapText="1"/>
    </xf>
    <xf numFmtId="4" fontId="58" fillId="0" borderId="8" xfId="0" applyNumberFormat="1" applyFont="1" applyBorder="1"/>
    <xf numFmtId="4" fontId="62" fillId="0" borderId="1" xfId="0" applyNumberFormat="1" applyFont="1" applyBorder="1" applyAlignment="1">
      <alignment horizontal="left" vertical="top" wrapText="1"/>
    </xf>
    <xf numFmtId="0" fontId="68" fillId="0" borderId="1" xfId="0" applyFont="1" applyBorder="1" applyAlignment="1">
      <alignment horizontal="left" vertical="top" wrapText="1"/>
    </xf>
    <xf numFmtId="0" fontId="59" fillId="0" borderId="8" xfId="0" applyFont="1" applyBorder="1" applyAlignment="1">
      <alignment horizontal="center" vertical="top"/>
    </xf>
    <xf numFmtId="4" fontId="62" fillId="0" borderId="8" xfId="0" applyNumberFormat="1" applyFont="1" applyBorder="1" applyAlignment="1">
      <alignment horizontal="center" vertical="top" wrapText="1"/>
    </xf>
    <xf numFmtId="0" fontId="62" fillId="2" borderId="8" xfId="0" applyFont="1" applyFill="1" applyBorder="1" applyAlignment="1">
      <alignment horizontal="left" vertical="top" wrapText="1"/>
    </xf>
    <xf numFmtId="4" fontId="62" fillId="2" borderId="8" xfId="0" applyNumberFormat="1" applyFont="1" applyFill="1" applyBorder="1" applyAlignment="1">
      <alignment horizontal="left" vertical="top" wrapText="1"/>
    </xf>
    <xf numFmtId="3" fontId="62" fillId="2" borderId="8" xfId="0" applyNumberFormat="1" applyFont="1" applyFill="1" applyBorder="1" applyAlignment="1">
      <alignment horizontal="left" vertical="top" wrapText="1"/>
    </xf>
    <xf numFmtId="0" fontId="3" fillId="0" borderId="8" xfId="0" applyFont="1" applyBorder="1" applyAlignment="1">
      <alignment vertical="top" wrapText="1"/>
    </xf>
    <xf numFmtId="4" fontId="70" fillId="0" borderId="8" xfId="0" applyNumberFormat="1" applyFont="1" applyBorder="1" applyAlignment="1">
      <alignment vertical="top" wrapText="1"/>
    </xf>
    <xf numFmtId="0" fontId="3" fillId="0" borderId="2" xfId="0" applyFont="1" applyBorder="1"/>
    <xf numFmtId="0" fontId="3" fillId="0" borderId="15" xfId="0" applyFont="1" applyBorder="1"/>
    <xf numFmtId="0" fontId="0" fillId="0" borderId="15" xfId="0" applyBorder="1" applyAlignment="1">
      <alignment vertical="center"/>
    </xf>
    <xf numFmtId="0" fontId="59" fillId="4" borderId="1" xfId="0" applyFont="1" applyFill="1" applyBorder="1" applyAlignment="1">
      <alignment horizontal="center"/>
    </xf>
    <xf numFmtId="0" fontId="59" fillId="4" borderId="4" xfId="0" applyFont="1" applyFill="1" applyBorder="1" applyAlignment="1">
      <alignment horizontal="center"/>
    </xf>
    <xf numFmtId="0" fontId="59" fillId="0" borderId="8" xfId="0" applyFont="1" applyBorder="1" applyAlignment="1">
      <alignment horizontal="center"/>
    </xf>
    <xf numFmtId="4" fontId="62" fillId="0" borderId="8" xfId="0" applyNumberFormat="1" applyFont="1" applyBorder="1" applyAlignment="1">
      <alignment horizontal="center" vertical="top"/>
    </xf>
    <xf numFmtId="0" fontId="58" fillId="0" borderId="8" xfId="0" applyFont="1" applyBorder="1"/>
    <xf numFmtId="4" fontId="71" fillId="0" borderId="8" xfId="0" applyNumberFormat="1" applyFont="1" applyBorder="1" applyAlignment="1">
      <alignment vertical="top" wrapText="1"/>
    </xf>
    <xf numFmtId="0" fontId="0" fillId="0" borderId="1" xfId="0" applyBorder="1"/>
    <xf numFmtId="0" fontId="60" fillId="4" borderId="7" xfId="0" quotePrefix="1" applyFont="1" applyFill="1" applyBorder="1" applyAlignment="1">
      <alignment horizontal="center"/>
    </xf>
    <xf numFmtId="0" fontId="60" fillId="4" borderId="6" xfId="0" quotePrefix="1" applyFont="1" applyFill="1" applyBorder="1" applyAlignment="1">
      <alignment horizontal="center"/>
    </xf>
    <xf numFmtId="0" fontId="59" fillId="4" borderId="7" xfId="0" quotePrefix="1" applyFont="1" applyFill="1" applyBorder="1" applyAlignment="1">
      <alignment horizontal="center"/>
    </xf>
    <xf numFmtId="0" fontId="58" fillId="0" borderId="8" xfId="0" quotePrefix="1" applyFont="1" applyBorder="1" applyAlignment="1">
      <alignment horizontal="left" vertical="top" wrapText="1"/>
    </xf>
    <xf numFmtId="0" fontId="62" fillId="0" borderId="8" xfId="0" quotePrefix="1" applyFont="1" applyBorder="1" applyAlignment="1">
      <alignment horizontal="left" vertical="top"/>
    </xf>
    <xf numFmtId="0" fontId="58" fillId="2" borderId="8" xfId="0" quotePrefix="1" applyFont="1" applyFill="1" applyBorder="1" applyAlignment="1">
      <alignment horizontal="left" vertical="top" wrapText="1"/>
    </xf>
    <xf numFmtId="0" fontId="59" fillId="4" borderId="7" xfId="0" quotePrefix="1" applyFont="1" applyFill="1" applyBorder="1" applyAlignment="1">
      <alignment horizontal="center" wrapText="1"/>
    </xf>
    <xf numFmtId="0" fontId="60" fillId="17" borderId="9" xfId="0" quotePrefix="1" applyFont="1" applyFill="1" applyBorder="1" applyAlignment="1">
      <alignment vertical="top" wrapText="1"/>
    </xf>
    <xf numFmtId="0" fontId="60" fillId="17" borderId="2" xfId="0" quotePrefix="1" applyFont="1" applyFill="1" applyBorder="1" applyAlignment="1">
      <alignment wrapText="1"/>
    </xf>
    <xf numFmtId="0" fontId="58" fillId="0" borderId="8" xfId="0" quotePrefix="1" applyFont="1" applyBorder="1" applyAlignment="1">
      <alignment vertical="top" wrapText="1"/>
    </xf>
    <xf numFmtId="0" fontId="62" fillId="0" borderId="8" xfId="0" quotePrefix="1" applyFont="1" applyBorder="1" applyAlignment="1">
      <alignment vertical="top" wrapText="1"/>
    </xf>
    <xf numFmtId="0" fontId="58" fillId="0" borderId="8" xfId="0" quotePrefix="1" applyFont="1" applyBorder="1" applyAlignment="1">
      <alignment horizontal="center" vertical="top" wrapText="1"/>
    </xf>
    <xf numFmtId="0" fontId="62" fillId="0" borderId="8" xfId="0" quotePrefix="1" applyFont="1" applyBorder="1" applyAlignment="1">
      <alignment horizontal="left" vertical="top" wrapText="1"/>
    </xf>
    <xf numFmtId="0" fontId="58" fillId="17" borderId="8" xfId="0" quotePrefix="1" applyFont="1" applyFill="1" applyBorder="1" applyAlignment="1">
      <alignment horizontal="left" vertical="top" wrapText="1"/>
    </xf>
    <xf numFmtId="0" fontId="62" fillId="17" borderId="8" xfId="0" quotePrefix="1" applyFont="1" applyFill="1" applyBorder="1" applyAlignment="1">
      <alignment horizontal="left" vertical="top" wrapText="1"/>
    </xf>
    <xf numFmtId="0" fontId="58" fillId="0" borderId="1" xfId="0" quotePrefix="1" applyFont="1" applyBorder="1" applyAlignment="1">
      <alignment horizontal="left" vertical="top" wrapText="1"/>
    </xf>
    <xf numFmtId="0" fontId="62" fillId="0" borderId="1" xfId="0" quotePrefix="1" applyFont="1" applyBorder="1" applyAlignment="1">
      <alignment horizontal="left" vertical="top" wrapText="1"/>
    </xf>
    <xf numFmtId="0" fontId="60" fillId="4" borderId="7" xfId="0" quotePrefix="1" applyFont="1" applyFill="1" applyBorder="1" applyAlignment="1">
      <alignment horizontal="left"/>
    </xf>
    <xf numFmtId="0" fontId="58" fillId="16" borderId="8" xfId="0" quotePrefix="1" applyFont="1" applyFill="1" applyBorder="1" applyAlignment="1">
      <alignment vertical="top" wrapText="1"/>
    </xf>
    <xf numFmtId="0" fontId="62" fillId="16" borderId="8" xfId="0" quotePrefix="1" applyFont="1" applyFill="1" applyBorder="1" applyAlignment="1">
      <alignment vertical="top" wrapText="1"/>
    </xf>
    <xf numFmtId="0" fontId="60" fillId="17" borderId="9" xfId="0" quotePrefix="1" applyFont="1" applyFill="1" applyBorder="1"/>
    <xf numFmtId="0" fontId="58" fillId="16" borderId="8" xfId="0" quotePrefix="1" applyFont="1" applyFill="1" applyBorder="1" applyAlignment="1">
      <alignment horizontal="left" vertical="top" wrapText="1"/>
    </xf>
    <xf numFmtId="0" fontId="58" fillId="16" borderId="1" xfId="0" quotePrefix="1" applyFont="1" applyFill="1" applyBorder="1" applyAlignment="1">
      <alignment horizontal="left" vertical="top" wrapText="1"/>
    </xf>
    <xf numFmtId="0" fontId="62" fillId="16" borderId="1" xfId="0" quotePrefix="1" applyFont="1" applyFill="1" applyBorder="1" applyAlignment="1">
      <alignment horizontal="left" vertical="top" wrapText="1"/>
    </xf>
    <xf numFmtId="0" fontId="7" fillId="8" borderId="7" xfId="0" quotePrefix="1" applyFont="1" applyFill="1" applyBorder="1" applyAlignment="1">
      <alignment horizontal="center" vertical="top"/>
    </xf>
    <xf numFmtId="0" fontId="7" fillId="8" borderId="7" xfId="0" quotePrefix="1" applyFont="1" applyFill="1" applyBorder="1" applyAlignment="1">
      <alignment horizontal="center" vertical="top" wrapText="1"/>
    </xf>
    <xf numFmtId="0" fontId="7" fillId="8" borderId="6" xfId="0" quotePrefix="1" applyFont="1" applyFill="1" applyBorder="1" applyAlignment="1">
      <alignment horizontal="center" vertical="top"/>
    </xf>
    <xf numFmtId="0" fontId="7" fillId="2" borderId="7" xfId="0" quotePrefix="1" applyFont="1" applyFill="1" applyBorder="1" applyAlignment="1">
      <alignment horizontal="left" vertical="top"/>
    </xf>
    <xf numFmtId="0" fontId="9" fillId="0" borderId="8" xfId="0" quotePrefix="1" applyFont="1" applyBorder="1" applyAlignment="1">
      <alignment horizontal="left" vertical="top" wrapText="1"/>
    </xf>
    <xf numFmtId="0" fontId="9" fillId="0" borderId="1" xfId="0" quotePrefix="1" applyFont="1" applyBorder="1" applyAlignment="1">
      <alignment horizontal="left" vertical="top" wrapText="1"/>
    </xf>
    <xf numFmtId="0" fontId="9" fillId="0" borderId="8" xfId="0" quotePrefix="1" applyFont="1" applyBorder="1" applyAlignment="1">
      <alignment vertical="top" wrapText="1"/>
    </xf>
    <xf numFmtId="0" fontId="7" fillId="2" borderId="8" xfId="0" quotePrefix="1" applyFont="1" applyFill="1" applyBorder="1" applyAlignment="1">
      <alignment vertical="top"/>
    </xf>
    <xf numFmtId="0" fontId="8" fillId="4" borderId="7" xfId="0" quotePrefix="1" applyFont="1" applyFill="1" applyBorder="1" applyAlignment="1">
      <alignment horizontal="center" vertical="top"/>
    </xf>
    <xf numFmtId="0" fontId="8" fillId="4" borderId="6" xfId="0" quotePrefix="1" applyFont="1" applyFill="1" applyBorder="1" applyAlignment="1">
      <alignment horizontal="center" vertical="top"/>
    </xf>
    <xf numFmtId="0" fontId="8" fillId="4" borderId="7" xfId="0" quotePrefix="1" applyFont="1" applyFill="1" applyBorder="1" applyAlignment="1">
      <alignment horizontal="left" vertical="top" wrapText="1"/>
    </xf>
    <xf numFmtId="0" fontId="8" fillId="4" borderId="7" xfId="0" quotePrefix="1" applyFont="1" applyFill="1" applyBorder="1" applyAlignment="1">
      <alignment horizontal="center" vertical="top" wrapText="1"/>
    </xf>
    <xf numFmtId="0" fontId="10" fillId="0" borderId="8" xfId="0" quotePrefix="1" applyFont="1" applyBorder="1" applyAlignment="1">
      <alignment horizontal="left" vertical="top" wrapText="1"/>
    </xf>
    <xf numFmtId="0" fontId="10" fillId="0" borderId="8" xfId="0" quotePrefix="1" applyFont="1" applyBorder="1" applyAlignment="1">
      <alignment vertical="top" wrapText="1"/>
    </xf>
    <xf numFmtId="0" fontId="60" fillId="2" borderId="15" xfId="0" quotePrefix="1" applyFont="1" applyFill="1" applyBorder="1" applyAlignment="1">
      <alignment horizontal="center"/>
    </xf>
    <xf numFmtId="0" fontId="60" fillId="2" borderId="4" xfId="0" quotePrefix="1" applyFont="1" applyFill="1" applyBorder="1" applyAlignment="1">
      <alignment horizontal="center"/>
    </xf>
    <xf numFmtId="0" fontId="60" fillId="2" borderId="0" xfId="0" quotePrefix="1" applyFont="1" applyFill="1" applyAlignment="1">
      <alignment horizontal="center"/>
    </xf>
    <xf numFmtId="0" fontId="60" fillId="2" borderId="7" xfId="0" quotePrefix="1" applyFont="1" applyFill="1" applyBorder="1" applyAlignment="1">
      <alignment horizontal="center"/>
    </xf>
    <xf numFmtId="4" fontId="60" fillId="2" borderId="7" xfId="0" quotePrefix="1" applyNumberFormat="1" applyFont="1" applyFill="1" applyBorder="1" applyAlignment="1">
      <alignment horizontal="center" vertical="top"/>
    </xf>
    <xf numFmtId="4" fontId="60" fillId="2" borderId="7" xfId="0" quotePrefix="1" applyNumberFormat="1" applyFont="1" applyFill="1" applyBorder="1" applyAlignment="1">
      <alignment horizontal="right" vertical="top"/>
    </xf>
    <xf numFmtId="0" fontId="59" fillId="2" borderId="4" xfId="0" quotePrefix="1" applyFont="1" applyFill="1" applyBorder="1" applyAlignment="1">
      <alignment horizontal="center"/>
    </xf>
    <xf numFmtId="0" fontId="7" fillId="0" borderId="8" xfId="0" quotePrefix="1" applyFont="1" applyBorder="1" applyAlignment="1">
      <alignment vertical="top"/>
    </xf>
    <xf numFmtId="0" fontId="9" fillId="10" borderId="8" xfId="0" quotePrefix="1" applyFont="1" applyFill="1" applyBorder="1" applyAlignment="1">
      <alignment horizontal="left" vertical="top" wrapText="1"/>
    </xf>
    <xf numFmtId="0" fontId="9" fillId="6" borderId="8" xfId="0" quotePrefix="1" applyFont="1" applyFill="1" applyBorder="1" applyAlignment="1">
      <alignment horizontal="left" vertical="top" wrapText="1"/>
    </xf>
    <xf numFmtId="0" fontId="9" fillId="10" borderId="8" xfId="0" quotePrefix="1" applyFont="1" applyFill="1" applyBorder="1" applyAlignment="1">
      <alignment vertical="top" wrapText="1"/>
    </xf>
    <xf numFmtId="0" fontId="60" fillId="8" borderId="7" xfId="0" quotePrefix="1" applyFont="1" applyFill="1" applyBorder="1" applyAlignment="1">
      <alignment horizontal="center" vertical="top"/>
    </xf>
    <xf numFmtId="0" fontId="60" fillId="8" borderId="7" xfId="0" quotePrefix="1" applyFont="1" applyFill="1" applyBorder="1" applyAlignment="1">
      <alignment horizontal="center" vertical="top" wrapText="1"/>
    </xf>
    <xf numFmtId="0" fontId="60" fillId="8" borderId="6" xfId="0" quotePrefix="1" applyFont="1" applyFill="1" applyBorder="1" applyAlignment="1">
      <alignment horizontal="center" vertical="top"/>
    </xf>
    <xf numFmtId="0" fontId="60" fillId="2" borderId="4" xfId="0" quotePrefix="1" applyFont="1" applyFill="1" applyBorder="1" applyAlignment="1">
      <alignment horizontal="left" vertical="top"/>
    </xf>
    <xf numFmtId="0" fontId="60" fillId="0" borderId="8" xfId="0" quotePrefix="1" applyFont="1" applyBorder="1" applyAlignment="1">
      <alignment vertical="top"/>
    </xf>
    <xf numFmtId="0" fontId="59" fillId="8" borderId="7" xfId="0" quotePrefix="1" applyFont="1" applyFill="1" applyBorder="1" applyAlignment="1">
      <alignment horizontal="center" vertical="top"/>
    </xf>
    <xf numFmtId="0" fontId="59" fillId="8" borderId="7" xfId="0" quotePrefix="1" applyFont="1" applyFill="1" applyBorder="1" applyAlignment="1">
      <alignment horizontal="center" vertical="top" wrapText="1"/>
    </xf>
    <xf numFmtId="0" fontId="59" fillId="8" borderId="6" xfId="0" quotePrefix="1" applyFont="1" applyFill="1" applyBorder="1" applyAlignment="1">
      <alignment horizontal="center" vertical="top"/>
    </xf>
    <xf numFmtId="0" fontId="60" fillId="2" borderId="8" xfId="0" quotePrefix="1" applyFont="1" applyFill="1" applyBorder="1" applyAlignment="1">
      <alignment horizontal="left" vertical="top"/>
    </xf>
    <xf numFmtId="0" fontId="58" fillId="0" borderId="7" xfId="0" quotePrefix="1" applyFont="1" applyBorder="1" applyAlignment="1">
      <alignment horizontal="left" vertical="top" wrapText="1"/>
    </xf>
    <xf numFmtId="0" fontId="24" fillId="2" borderId="8" xfId="0" quotePrefix="1" applyFont="1" applyFill="1" applyBorder="1" applyAlignment="1">
      <alignment horizontal="center" vertical="center" wrapText="1"/>
    </xf>
    <xf numFmtId="0" fontId="30" fillId="2" borderId="8" xfId="0" quotePrefix="1" applyFont="1" applyFill="1" applyBorder="1" applyAlignment="1">
      <alignment horizontal="center" vertical="center" wrapText="1"/>
    </xf>
    <xf numFmtId="0" fontId="24" fillId="2" borderId="8" xfId="0" quotePrefix="1" applyFont="1" applyFill="1" applyBorder="1" applyAlignment="1">
      <alignment horizontal="center" wrapText="1"/>
    </xf>
    <xf numFmtId="0" fontId="20" fillId="2" borderId="8" xfId="0" quotePrefix="1" applyFont="1" applyFill="1" applyBorder="1" applyAlignment="1">
      <alignment horizontal="center" wrapText="1"/>
    </xf>
    <xf numFmtId="0" fontId="20" fillId="2" borderId="8" xfId="0" quotePrefix="1" applyFont="1" applyFill="1" applyBorder="1" applyAlignment="1">
      <alignment horizontal="center" vertical="center" wrapText="1"/>
    </xf>
    <xf numFmtId="165" fontId="27" fillId="2" borderId="8" xfId="1" quotePrefix="1" applyFont="1" applyFill="1" applyBorder="1" applyAlignment="1">
      <alignment horizontal="center" vertical="center" wrapText="1"/>
    </xf>
    <xf numFmtId="0" fontId="27" fillId="2" borderId="8" xfId="0" quotePrefix="1" applyFont="1" applyFill="1" applyBorder="1" applyAlignment="1">
      <alignment horizontal="center" vertical="center" wrapText="1"/>
    </xf>
    <xf numFmtId="0" fontId="24" fillId="2" borderId="8" xfId="0" quotePrefix="1" applyFont="1" applyFill="1" applyBorder="1" applyAlignment="1">
      <alignment horizontal="center" vertical="center"/>
    </xf>
    <xf numFmtId="0" fontId="9" fillId="9" borderId="1" xfId="0" quotePrefix="1" applyFont="1" applyFill="1" applyBorder="1" applyAlignment="1">
      <alignment horizontal="left" vertical="top" wrapText="1"/>
    </xf>
    <xf numFmtId="0" fontId="9" fillId="9" borderId="8" xfId="0" quotePrefix="1" applyFont="1" applyFill="1" applyBorder="1" applyAlignment="1">
      <alignment horizontal="left" vertical="top" wrapText="1"/>
    </xf>
    <xf numFmtId="0" fontId="9" fillId="9" borderId="8" xfId="0" quotePrefix="1" applyFont="1" applyFill="1" applyBorder="1" applyAlignment="1">
      <alignment vertical="top" wrapText="1"/>
    </xf>
    <xf numFmtId="0" fontId="9" fillId="3" borderId="8" xfId="0" quotePrefix="1" applyFont="1" applyFill="1" applyBorder="1" applyAlignment="1">
      <alignment horizontal="left" vertical="top" wrapText="1"/>
    </xf>
    <xf numFmtId="0" fontId="9" fillId="4" borderId="8" xfId="0" quotePrefix="1" applyFont="1" applyFill="1" applyBorder="1" applyAlignment="1">
      <alignment horizontal="left" vertical="top" wrapText="1"/>
    </xf>
    <xf numFmtId="0" fontId="9" fillId="5" borderId="8" xfId="0" quotePrefix="1" applyFont="1" applyFill="1" applyBorder="1" applyAlignment="1">
      <alignment horizontal="left" vertical="top" wrapText="1"/>
    </xf>
    <xf numFmtId="0" fontId="9" fillId="4" borderId="8" xfId="0" quotePrefix="1" applyFont="1" applyFill="1" applyBorder="1" applyAlignment="1">
      <alignment vertical="top" wrapText="1"/>
    </xf>
    <xf numFmtId="0" fontId="9" fillId="7" borderId="8" xfId="0" quotePrefix="1" applyFont="1" applyFill="1" applyBorder="1" applyAlignment="1">
      <alignment horizontal="left" vertical="top" wrapText="1"/>
    </xf>
    <xf numFmtId="0" fontId="82" fillId="0" borderId="8" xfId="0" applyFont="1" applyBorder="1" applyAlignment="1">
      <alignment horizontal="left" vertical="top" wrapText="1"/>
    </xf>
    <xf numFmtId="0" fontId="84" fillId="8" borderId="6" xfId="0" quotePrefix="1" applyFont="1" applyFill="1" applyBorder="1" applyAlignment="1">
      <alignment horizontal="center" vertical="top"/>
    </xf>
    <xf numFmtId="4" fontId="84" fillId="8" borderId="14" xfId="0" applyNumberFormat="1" applyFont="1" applyFill="1" applyBorder="1" applyAlignment="1">
      <alignment horizontal="center" vertical="top"/>
    </xf>
    <xf numFmtId="4" fontId="84" fillId="8" borderId="14" xfId="0" applyNumberFormat="1" applyFont="1" applyFill="1" applyBorder="1" applyAlignment="1">
      <alignment horizontal="center" vertical="center"/>
    </xf>
    <xf numFmtId="4" fontId="84" fillId="8" borderId="0" xfId="0" applyNumberFormat="1" applyFont="1" applyFill="1" applyAlignment="1">
      <alignment horizontal="center" vertical="center"/>
    </xf>
    <xf numFmtId="4" fontId="84" fillId="8" borderId="4" xfId="0" applyNumberFormat="1" applyFont="1" applyFill="1" applyBorder="1" applyAlignment="1">
      <alignment horizontal="center" vertical="top"/>
    </xf>
    <xf numFmtId="4" fontId="60" fillId="2" borderId="7" xfId="0" applyNumberFormat="1" applyFont="1" applyFill="1" applyBorder="1" applyAlignment="1">
      <alignment vertical="top"/>
    </xf>
    <xf numFmtId="4" fontId="60" fillId="2" borderId="7" xfId="0" applyNumberFormat="1" applyFont="1" applyFill="1" applyBorder="1" applyAlignment="1">
      <alignment horizontal="right" vertical="top"/>
    </xf>
    <xf numFmtId="4" fontId="84" fillId="8" borderId="6" xfId="0" quotePrefix="1" applyNumberFormat="1" applyFont="1" applyFill="1" applyBorder="1" applyAlignment="1">
      <alignment horizontal="center" vertical="top"/>
    </xf>
    <xf numFmtId="0" fontId="82" fillId="0" borderId="8" xfId="0" quotePrefix="1" applyFont="1" applyBorder="1" applyAlignment="1">
      <alignment horizontal="left" vertical="top" wrapText="1"/>
    </xf>
    <xf numFmtId="0" fontId="1" fillId="0" borderId="8" xfId="0" applyFont="1" applyBorder="1" applyAlignment="1">
      <alignment horizontal="left" vertical="top" wrapText="1"/>
    </xf>
    <xf numFmtId="0" fontId="5" fillId="0" borderId="0" xfId="0" applyFont="1" applyAlignment="1">
      <alignment horizontal="right" vertical="top"/>
    </xf>
    <xf numFmtId="4" fontId="82" fillId="0" borderId="8" xfId="0" applyNumberFormat="1" applyFont="1" applyBorder="1" applyAlignment="1">
      <alignment horizontal="right" vertical="top"/>
    </xf>
    <xf numFmtId="0" fontId="2" fillId="0" borderId="0" xfId="0" applyFont="1" applyAlignment="1">
      <alignment horizontal="right" vertical="center"/>
    </xf>
    <xf numFmtId="0" fontId="86" fillId="8" borderId="8" xfId="0" quotePrefix="1" applyFont="1" applyFill="1" applyBorder="1" applyAlignment="1">
      <alignment horizontal="center" vertical="top" wrapText="1"/>
    </xf>
    <xf numFmtId="0" fontId="87" fillId="0" borderId="8" xfId="0" applyFont="1" applyBorder="1" applyAlignment="1">
      <alignment vertical="top"/>
    </xf>
    <xf numFmtId="0" fontId="87" fillId="0" borderId="8" xfId="0" applyFont="1" applyBorder="1" applyAlignment="1">
      <alignment vertical="top" wrapText="1"/>
    </xf>
    <xf numFmtId="0" fontId="87" fillId="0" borderId="8" xfId="0" applyFont="1" applyBorder="1" applyAlignment="1">
      <alignment horizontal="left" vertical="top" wrapText="1"/>
    </xf>
    <xf numFmtId="0" fontId="88" fillId="0" borderId="0" xfId="0" applyFont="1"/>
    <xf numFmtId="0" fontId="84" fillId="8" borderId="13" xfId="0" quotePrefix="1" applyFont="1" applyFill="1" applyBorder="1" applyAlignment="1">
      <alignment horizontal="center" vertical="top" wrapText="1"/>
    </xf>
    <xf numFmtId="4" fontId="82" fillId="0" borderId="8" xfId="0" quotePrefix="1" applyNumberFormat="1" applyFont="1" applyBorder="1" applyAlignment="1">
      <alignment horizontal="right" vertical="top"/>
    </xf>
    <xf numFmtId="4" fontId="86" fillId="0" borderId="8" xfId="0" applyNumberFormat="1" applyFont="1" applyBorder="1" applyAlignment="1">
      <alignment horizontal="right" vertical="top" wrapText="1"/>
    </xf>
    <xf numFmtId="10" fontId="0" fillId="0" borderId="8" xfId="0" applyNumberFormat="1" applyBorder="1" applyAlignment="1">
      <alignment horizontal="right" vertical="top" wrapText="1"/>
    </xf>
    <xf numFmtId="10" fontId="58" fillId="0" borderId="8" xfId="0" applyNumberFormat="1" applyFont="1" applyBorder="1" applyAlignment="1">
      <alignment horizontal="right" vertical="top" wrapText="1"/>
    </xf>
    <xf numFmtId="0" fontId="89" fillId="0" borderId="8" xfId="6" applyFont="1" applyBorder="1" applyAlignment="1">
      <alignment horizontal="left" vertical="top" wrapText="1"/>
    </xf>
    <xf numFmtId="0" fontId="82" fillId="0" borderId="8" xfId="0" quotePrefix="1" applyFont="1" applyBorder="1" applyAlignment="1">
      <alignment vertical="top" wrapText="1"/>
    </xf>
    <xf numFmtId="0" fontId="82" fillId="0" borderId="8" xfId="0" applyFont="1" applyBorder="1" applyAlignment="1">
      <alignment vertical="top" wrapText="1"/>
    </xf>
    <xf numFmtId="0" fontId="0" fillId="0" borderId="2" xfId="0" applyBorder="1"/>
    <xf numFmtId="0" fontId="0" fillId="0" borderId="3" xfId="0" applyBorder="1"/>
    <xf numFmtId="0" fontId="0" fillId="0" borderId="12" xfId="0" applyBorder="1"/>
    <xf numFmtId="0" fontId="65" fillId="0" borderId="0" xfId="0" applyFont="1" applyAlignment="1">
      <alignment horizontal="center"/>
    </xf>
    <xf numFmtId="0" fontId="65" fillId="0" borderId="14" xfId="0" applyFont="1" applyBorder="1" applyAlignment="1">
      <alignment horizontal="center"/>
    </xf>
    <xf numFmtId="0" fontId="0" fillId="0" borderId="6" xfId="0" applyBorder="1" applyAlignment="1">
      <alignment horizontal="left"/>
    </xf>
    <xf numFmtId="0" fontId="0" fillId="0" borderId="13" xfId="0" applyBorder="1" applyAlignment="1">
      <alignment horizontal="left"/>
    </xf>
    <xf numFmtId="0" fontId="0" fillId="0" borderId="6" xfId="0" applyBorder="1" applyAlignment="1">
      <alignment horizontal="center"/>
    </xf>
    <xf numFmtId="0" fontId="0" fillId="0" borderId="13" xfId="0" applyBorder="1" applyAlignment="1">
      <alignment horizontal="center"/>
    </xf>
    <xf numFmtId="15" fontId="0" fillId="0" borderId="5" xfId="0" applyNumberForma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xf>
    <xf numFmtId="4" fontId="5" fillId="0" borderId="9" xfId="0" applyNumberFormat="1" applyFont="1" applyBorder="1" applyAlignment="1">
      <alignment horizontal="center"/>
    </xf>
    <xf numFmtId="4" fontId="5" fillId="0" borderId="10" xfId="0" applyNumberFormat="1" applyFont="1" applyBorder="1" applyAlignment="1">
      <alignment horizontal="center"/>
    </xf>
    <xf numFmtId="0" fontId="0" fillId="0" borderId="10" xfId="0" applyBorder="1" applyAlignment="1">
      <alignment horizontal="center" wrapText="1"/>
    </xf>
    <xf numFmtId="4" fontId="61" fillId="0" borderId="9" xfId="0" applyNumberFormat="1" applyFont="1" applyBorder="1" applyAlignment="1">
      <alignment horizontal="center"/>
    </xf>
    <xf numFmtId="0" fontId="61" fillId="0" borderId="10" xfId="0" applyFont="1" applyBorder="1" applyAlignment="1">
      <alignment horizontal="center"/>
    </xf>
    <xf numFmtId="0" fontId="61" fillId="0" borderId="11" xfId="0" applyFont="1" applyBorder="1" applyAlignment="1">
      <alignment horizontal="center"/>
    </xf>
    <xf numFmtId="0" fontId="0" fillId="0" borderId="0" xfId="0" applyAlignment="1">
      <alignment horizontal="center"/>
    </xf>
    <xf numFmtId="0" fontId="61" fillId="17" borderId="9" xfId="0" applyFont="1" applyFill="1" applyBorder="1" applyAlignment="1">
      <alignment horizontal="left" vertical="top" wrapText="1"/>
    </xf>
    <xf numFmtId="0" fontId="61" fillId="17" borderId="10" xfId="0" applyFont="1" applyFill="1" applyBorder="1" applyAlignment="1">
      <alignment horizontal="left" vertical="top" wrapText="1"/>
    </xf>
    <xf numFmtId="0" fontId="61" fillId="17" borderId="11" xfId="0" applyFont="1" applyFill="1" applyBorder="1" applyAlignment="1">
      <alignment horizontal="left" vertical="top" wrapText="1"/>
    </xf>
    <xf numFmtId="0" fontId="0" fillId="17" borderId="10" xfId="0" applyFill="1" applyBorder="1" applyAlignment="1">
      <alignment horizontal="left" vertical="top" wrapText="1"/>
    </xf>
    <xf numFmtId="0" fontId="0" fillId="17" borderId="11" xfId="0" applyFill="1" applyBorder="1" applyAlignment="1">
      <alignment horizontal="left" vertical="top" wrapText="1"/>
    </xf>
    <xf numFmtId="0" fontId="69" fillId="0" borderId="9"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11" xfId="0" applyFont="1" applyBorder="1" applyAlignment="1">
      <alignment horizontal="center" vertical="center" wrapText="1"/>
    </xf>
    <xf numFmtId="0" fontId="60" fillId="17" borderId="9" xfId="0" quotePrefix="1" applyFont="1" applyFill="1" applyBorder="1" applyAlignment="1">
      <alignment horizontal="left"/>
    </xf>
    <xf numFmtId="0" fontId="60" fillId="17" borderId="10" xfId="0" applyFont="1" applyFill="1" applyBorder="1" applyAlignment="1">
      <alignment horizontal="left"/>
    </xf>
    <xf numFmtId="0" fontId="60" fillId="17" borderId="11" xfId="0" applyFont="1" applyFill="1" applyBorder="1" applyAlignment="1">
      <alignment horizontal="left"/>
    </xf>
    <xf numFmtId="0" fontId="60" fillId="17" borderId="9" xfId="0" quotePrefix="1" applyFont="1" applyFill="1" applyBorder="1" applyAlignment="1">
      <alignment horizontal="left" vertical="top" wrapText="1"/>
    </xf>
    <xf numFmtId="0" fontId="58" fillId="17" borderId="10" xfId="0" applyFont="1" applyFill="1" applyBorder="1" applyAlignment="1">
      <alignment horizontal="left" vertical="top" wrapText="1"/>
    </xf>
    <xf numFmtId="0" fontId="58" fillId="17" borderId="11" xfId="0" applyFont="1" applyFill="1" applyBorder="1" applyAlignment="1">
      <alignment horizontal="left" vertical="top" wrapText="1"/>
    </xf>
    <xf numFmtId="0" fontId="0" fillId="2" borderId="8" xfId="0" applyFill="1" applyBorder="1" applyAlignment="1">
      <alignment horizontal="left" vertical="top" wrapText="1"/>
    </xf>
    <xf numFmtId="0" fontId="61" fillId="0" borderId="0" xfId="0" applyFont="1" applyAlignment="1">
      <alignment horizontal="center" vertical="top"/>
    </xf>
    <xf numFmtId="0" fontId="60" fillId="4" borderId="2" xfId="0" applyFont="1" applyFill="1" applyBorder="1" applyAlignment="1">
      <alignment horizontal="center"/>
    </xf>
    <xf numFmtId="0" fontId="60" fillId="4" borderId="3" xfId="0" applyFont="1" applyFill="1" applyBorder="1" applyAlignment="1">
      <alignment horizontal="center"/>
    </xf>
    <xf numFmtId="0" fontId="60" fillId="4" borderId="5" xfId="0" quotePrefix="1" applyFont="1" applyFill="1" applyBorder="1" applyAlignment="1">
      <alignment horizontal="center"/>
    </xf>
    <xf numFmtId="0" fontId="60" fillId="4" borderId="6" xfId="0" applyFont="1" applyFill="1" applyBorder="1" applyAlignment="1">
      <alignment horizontal="center"/>
    </xf>
    <xf numFmtId="0" fontId="60" fillId="17" borderId="2" xfId="0" quotePrefix="1" applyFont="1" applyFill="1" applyBorder="1" applyAlignment="1">
      <alignment horizontal="left" wrapText="1"/>
    </xf>
    <xf numFmtId="0" fontId="60" fillId="17" borderId="3" xfId="0" applyFont="1" applyFill="1" applyBorder="1" applyAlignment="1">
      <alignment horizontal="left" wrapText="1"/>
    </xf>
    <xf numFmtId="0" fontId="60" fillId="17" borderId="12" xfId="0" applyFont="1" applyFill="1" applyBorder="1" applyAlignment="1">
      <alignment horizontal="left" wrapText="1"/>
    </xf>
    <xf numFmtId="0" fontId="60" fillId="4" borderId="1" xfId="0" applyFont="1" applyFill="1" applyBorder="1" applyAlignment="1">
      <alignment horizontal="center" vertical="center" wrapText="1"/>
    </xf>
    <xf numFmtId="0" fontId="60" fillId="4" borderId="4" xfId="0" applyFont="1" applyFill="1" applyBorder="1" applyAlignment="1">
      <alignment horizontal="center" vertical="center" wrapText="1"/>
    </xf>
    <xf numFmtId="0" fontId="60" fillId="4" borderId="1" xfId="0" applyFont="1" applyFill="1" applyBorder="1" applyAlignment="1">
      <alignment horizontal="center" vertical="center"/>
    </xf>
    <xf numFmtId="0" fontId="60" fillId="4" borderId="4" xfId="0" applyFont="1" applyFill="1" applyBorder="1" applyAlignment="1">
      <alignment horizontal="center" vertical="center"/>
    </xf>
    <xf numFmtId="0" fontId="59" fillId="4" borderId="1" xfId="0" applyFont="1" applyFill="1" applyBorder="1" applyAlignment="1">
      <alignment horizontal="center" vertical="top"/>
    </xf>
    <xf numFmtId="0" fontId="59" fillId="4" borderId="7" xfId="0" applyFont="1" applyFill="1" applyBorder="1" applyAlignment="1">
      <alignment horizontal="center" vertical="top"/>
    </xf>
    <xf numFmtId="0" fontId="60" fillId="4" borderId="1" xfId="0" applyFont="1" applyFill="1" applyBorder="1" applyAlignment="1">
      <alignment horizontal="center" vertical="top"/>
    </xf>
    <xf numFmtId="0" fontId="60" fillId="4" borderId="7" xfId="0" applyFont="1" applyFill="1" applyBorder="1" applyAlignment="1">
      <alignment horizontal="center" vertical="top"/>
    </xf>
    <xf numFmtId="0" fontId="60" fillId="4" borderId="2" xfId="0" applyFont="1" applyFill="1" applyBorder="1" applyAlignment="1">
      <alignment horizontal="center" vertical="top"/>
    </xf>
    <xf numFmtId="0" fontId="60" fillId="4" borderId="5" xfId="0" applyFont="1" applyFill="1" applyBorder="1" applyAlignment="1">
      <alignment horizontal="center" vertical="top"/>
    </xf>
    <xf numFmtId="0" fontId="60" fillId="4" borderId="1" xfId="0" applyFont="1" applyFill="1" applyBorder="1" applyAlignment="1">
      <alignment horizontal="center" wrapText="1"/>
    </xf>
    <xf numFmtId="0" fontId="60" fillId="4" borderId="4" xfId="0" applyFont="1" applyFill="1" applyBorder="1" applyAlignment="1">
      <alignment horizontal="center" wrapText="1"/>
    </xf>
    <xf numFmtId="0" fontId="60" fillId="4" borderId="7" xfId="0" applyFont="1" applyFill="1" applyBorder="1" applyAlignment="1">
      <alignment horizontal="center" wrapText="1"/>
    </xf>
    <xf numFmtId="0" fontId="0" fillId="0" borderId="0" xfId="0" applyAlignment="1">
      <alignment horizontal="left"/>
    </xf>
    <xf numFmtId="15" fontId="0" fillId="0" borderId="0" xfId="0" applyNumberFormat="1" applyAlignment="1">
      <alignment horizontal="center" vertical="center"/>
    </xf>
    <xf numFmtId="0" fontId="0" fillId="0" borderId="0" xfId="0" applyAlignment="1">
      <alignment horizontal="center" vertical="center"/>
    </xf>
    <xf numFmtId="0" fontId="0" fillId="2" borderId="1" xfId="0" applyFill="1" applyBorder="1" applyAlignment="1">
      <alignment horizontal="left" vertical="top" wrapText="1"/>
    </xf>
    <xf numFmtId="0" fontId="0" fillId="2" borderId="4" xfId="0" applyFill="1" applyBorder="1" applyAlignment="1">
      <alignment horizontal="left" vertical="top" wrapText="1"/>
    </xf>
    <xf numFmtId="4" fontId="61" fillId="0" borderId="9" xfId="0" applyNumberFormat="1" applyFont="1" applyBorder="1"/>
    <xf numFmtId="4" fontId="61" fillId="0" borderId="10" xfId="0" applyNumberFormat="1" applyFont="1" applyBorder="1"/>
    <xf numFmtId="0" fontId="0" fillId="0" borderId="0" xfId="0"/>
    <xf numFmtId="0" fontId="66" fillId="0" borderId="9"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vertical="center" wrapText="1"/>
    </xf>
    <xf numFmtId="4" fontId="61" fillId="0" borderId="9" xfId="0" applyNumberFormat="1" applyFont="1" applyBorder="1" applyAlignment="1">
      <alignment horizontal="right"/>
    </xf>
    <xf numFmtId="4" fontId="61" fillId="0" borderId="10" xfId="0" applyNumberFormat="1" applyFont="1" applyBorder="1" applyAlignment="1">
      <alignment horizontal="right"/>
    </xf>
    <xf numFmtId="4" fontId="61" fillId="0" borderId="11" xfId="0" applyNumberFormat="1" applyFont="1" applyBorder="1" applyAlignment="1">
      <alignment horizontal="right"/>
    </xf>
    <xf numFmtId="0" fontId="60" fillId="17" borderId="10" xfId="0" applyFont="1" applyFill="1" applyBorder="1" applyAlignment="1">
      <alignment horizontal="left" vertical="top" wrapText="1"/>
    </xf>
    <xf numFmtId="0" fontId="60" fillId="17" borderId="11" xfId="0" applyFont="1" applyFill="1" applyBorder="1" applyAlignment="1">
      <alignment horizontal="left" vertical="top" wrapText="1"/>
    </xf>
    <xf numFmtId="4" fontId="60" fillId="4" borderId="2" xfId="0" applyNumberFormat="1" applyFont="1" applyFill="1" applyBorder="1" applyAlignment="1">
      <alignment horizontal="center"/>
    </xf>
    <xf numFmtId="4" fontId="60" fillId="4" borderId="3" xfId="0" applyNumberFormat="1" applyFont="1" applyFill="1" applyBorder="1" applyAlignment="1">
      <alignment horizontal="center"/>
    </xf>
    <xf numFmtId="4" fontId="60" fillId="4" borderId="5" xfId="0" quotePrefix="1" applyNumberFormat="1" applyFont="1" applyFill="1" applyBorder="1" applyAlignment="1">
      <alignment horizontal="center"/>
    </xf>
    <xf numFmtId="4" fontId="60" fillId="4" borderId="6" xfId="0" applyNumberFormat="1" applyFont="1" applyFill="1" applyBorder="1" applyAlignment="1">
      <alignment horizontal="center"/>
    </xf>
    <xf numFmtId="4" fontId="59" fillId="4" borderId="1" xfId="0" applyNumberFormat="1" applyFont="1" applyFill="1" applyBorder="1" applyAlignment="1">
      <alignment horizontal="center" vertical="top"/>
    </xf>
    <xf numFmtId="4" fontId="59" fillId="4" borderId="7" xfId="0" applyNumberFormat="1" applyFont="1" applyFill="1" applyBorder="1" applyAlignment="1">
      <alignment horizontal="center" vertical="top"/>
    </xf>
    <xf numFmtId="4" fontId="60" fillId="4" borderId="1" xfId="0" applyNumberFormat="1" applyFont="1" applyFill="1" applyBorder="1" applyAlignment="1">
      <alignment horizontal="center" vertical="top"/>
    </xf>
    <xf numFmtId="4" fontId="60" fillId="4" borderId="7" xfId="0" applyNumberFormat="1" applyFont="1" applyFill="1" applyBorder="1" applyAlignment="1">
      <alignment horizontal="center" vertical="top"/>
    </xf>
    <xf numFmtId="4" fontId="60" fillId="4" borderId="2" xfId="0" applyNumberFormat="1" applyFont="1" applyFill="1" applyBorder="1" applyAlignment="1">
      <alignment horizontal="center" vertical="top"/>
    </xf>
    <xf numFmtId="4" fontId="60" fillId="4" borderId="5" xfId="0" applyNumberFormat="1" applyFont="1" applyFill="1" applyBorder="1" applyAlignment="1">
      <alignment horizontal="center" vertical="top"/>
    </xf>
    <xf numFmtId="0" fontId="61" fillId="16" borderId="9" xfId="0" applyFont="1" applyFill="1" applyBorder="1" applyAlignment="1">
      <alignment horizontal="left" vertical="top" wrapText="1"/>
    </xf>
    <xf numFmtId="0" fontId="61" fillId="16" borderId="10" xfId="0" applyFont="1" applyFill="1" applyBorder="1" applyAlignment="1">
      <alignment horizontal="left" vertical="top" wrapText="1"/>
    </xf>
    <xf numFmtId="0" fontId="61" fillId="16" borderId="11" xfId="0" applyFont="1" applyFill="1" applyBorder="1" applyAlignment="1">
      <alignment horizontal="left" vertical="top" wrapText="1"/>
    </xf>
    <xf numFmtId="0" fontId="61" fillId="16" borderId="9" xfId="0" applyFont="1" applyFill="1" applyBorder="1" applyAlignment="1">
      <alignment vertical="top" wrapText="1"/>
    </xf>
    <xf numFmtId="0" fontId="61" fillId="16" borderId="10" xfId="0" applyFont="1" applyFill="1" applyBorder="1" applyAlignment="1">
      <alignment vertical="top" wrapText="1"/>
    </xf>
    <xf numFmtId="0" fontId="61" fillId="16" borderId="11" xfId="0" applyFont="1" applyFill="1" applyBorder="1" applyAlignment="1">
      <alignment vertical="top" wrapText="1"/>
    </xf>
    <xf numFmtId="0" fontId="0" fillId="16" borderId="10" xfId="0" applyFill="1" applyBorder="1" applyAlignment="1">
      <alignment horizontal="left" vertical="top" wrapText="1"/>
    </xf>
    <xf numFmtId="0" fontId="0" fillId="16" borderId="11" xfId="0" applyFill="1" applyBorder="1" applyAlignment="1">
      <alignment horizontal="left" vertical="top" wrapText="1"/>
    </xf>
    <xf numFmtId="0" fontId="0" fillId="16" borderId="8" xfId="0" applyFill="1" applyBorder="1" applyAlignment="1">
      <alignment vertical="top" wrapText="1"/>
    </xf>
    <xf numFmtId="0" fontId="0" fillId="16" borderId="1" xfId="0" applyFill="1" applyBorder="1" applyAlignment="1">
      <alignment vertical="top" wrapText="1"/>
    </xf>
    <xf numFmtId="0" fontId="0" fillId="16" borderId="4" xfId="0" applyFill="1" applyBorder="1" applyAlignment="1">
      <alignment vertical="top" wrapText="1"/>
    </xf>
    <xf numFmtId="0" fontId="60" fillId="4" borderId="1" xfId="0" applyFont="1" applyFill="1" applyBorder="1" applyAlignment="1">
      <alignment horizontal="left" vertical="center"/>
    </xf>
    <xf numFmtId="0" fontId="60" fillId="4" borderId="4" xfId="0" applyFont="1" applyFill="1" applyBorder="1" applyAlignment="1">
      <alignment horizontal="left" vertical="center"/>
    </xf>
    <xf numFmtId="0" fontId="14" fillId="8" borderId="1" xfId="0" applyFont="1" applyFill="1" applyBorder="1" applyAlignment="1">
      <alignment horizontal="center" vertical="top" wrapText="1"/>
    </xf>
    <xf numFmtId="0" fontId="14" fillId="8" borderId="4" xfId="0" applyFont="1" applyFill="1" applyBorder="1" applyAlignment="1">
      <alignment horizontal="center" vertical="top" wrapText="1"/>
    </xf>
    <xf numFmtId="0" fontId="7" fillId="8" borderId="1" xfId="0" applyFont="1" applyFill="1" applyBorder="1" applyAlignment="1">
      <alignment horizontal="center" vertical="top" wrapText="1"/>
    </xf>
    <xf numFmtId="0" fontId="7" fillId="8" borderId="4" xfId="0" applyFont="1" applyFill="1" applyBorder="1" applyAlignment="1">
      <alignment horizontal="center" vertical="top" wrapText="1"/>
    </xf>
    <xf numFmtId="0" fontId="9" fillId="0" borderId="1" xfId="0" quotePrefix="1"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7" fillId="8" borderId="1" xfId="0" applyFont="1" applyFill="1" applyBorder="1" applyAlignment="1">
      <alignment horizontal="center" vertical="top"/>
    </xf>
    <xf numFmtId="0" fontId="7" fillId="8" borderId="4" xfId="0" applyFont="1" applyFill="1" applyBorder="1" applyAlignment="1">
      <alignment horizontal="center" vertical="top"/>
    </xf>
    <xf numFmtId="0" fontId="13" fillId="0" borderId="0" xfId="0" applyFont="1" applyAlignment="1">
      <alignment horizontal="center"/>
    </xf>
    <xf numFmtId="0" fontId="13"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15" fontId="2" fillId="0" borderId="0" xfId="0" applyNumberFormat="1" applyFont="1" applyAlignment="1">
      <alignment horizontal="center" vertical="center"/>
    </xf>
    <xf numFmtId="49" fontId="2" fillId="8" borderId="7" xfId="0" applyNumberFormat="1" applyFont="1" applyFill="1" applyBorder="1" applyAlignment="1">
      <alignment horizontal="center"/>
    </xf>
    <xf numFmtId="49" fontId="2" fillId="8" borderId="5" xfId="0" applyNumberFormat="1" applyFont="1" applyFill="1" applyBorder="1" applyAlignment="1">
      <alignment horizontal="center"/>
    </xf>
    <xf numFmtId="49" fontId="2" fillId="8" borderId="6" xfId="0" applyNumberFormat="1" applyFont="1" applyFill="1" applyBorder="1" applyAlignment="1">
      <alignment horizontal="center"/>
    </xf>
    <xf numFmtId="49" fontId="2" fillId="8" borderId="13" xfId="0" applyNumberFormat="1" applyFont="1" applyFill="1" applyBorder="1" applyAlignment="1">
      <alignment horizontal="center"/>
    </xf>
    <xf numFmtId="0" fontId="2" fillId="0" borderId="8" xfId="0" applyFont="1" applyBorder="1" applyAlignment="1">
      <alignment vertical="center" wrapText="1"/>
    </xf>
    <xf numFmtId="0" fontId="2" fillId="0" borderId="9" xfId="0" applyFont="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4" fontId="19" fillId="0" borderId="9" xfId="0" applyNumberFormat="1" applyFont="1" applyBorder="1" applyAlignment="1">
      <alignment horizontal="right"/>
    </xf>
    <xf numFmtId="4" fontId="19" fillId="0" borderId="10" xfId="0" applyNumberFormat="1" applyFont="1" applyBorder="1" applyAlignment="1">
      <alignment horizontal="right"/>
    </xf>
    <xf numFmtId="4" fontId="19" fillId="0" borderId="11" xfId="0" applyNumberFormat="1" applyFont="1" applyBorder="1" applyAlignment="1">
      <alignment horizontal="right"/>
    </xf>
    <xf numFmtId="0" fontId="4" fillId="0" borderId="0" xfId="0" applyFont="1" applyAlignment="1">
      <alignment horizontal="center" vertical="top"/>
    </xf>
    <xf numFmtId="4" fontId="7" fillId="8" borderId="2" xfId="0" applyNumberFormat="1" applyFont="1" applyFill="1" applyBorder="1" applyAlignment="1">
      <alignment horizontal="center" vertical="top"/>
    </xf>
    <xf numFmtId="4" fontId="7" fillId="8" borderId="3" xfId="0" applyNumberFormat="1" applyFont="1" applyFill="1" applyBorder="1" applyAlignment="1">
      <alignment horizontal="center" vertical="top"/>
    </xf>
    <xf numFmtId="4" fontId="7" fillId="8" borderId="5" xfId="0" quotePrefix="1" applyNumberFormat="1" applyFont="1" applyFill="1" applyBorder="1" applyAlignment="1">
      <alignment horizontal="center" vertical="top"/>
    </xf>
    <xf numFmtId="4" fontId="7" fillId="8" borderId="6" xfId="0" applyNumberFormat="1" applyFont="1" applyFill="1" applyBorder="1" applyAlignment="1">
      <alignment horizontal="center" vertical="top"/>
    </xf>
    <xf numFmtId="0" fontId="2" fillId="8" borderId="2" xfId="0" applyFont="1" applyFill="1" applyBorder="1" applyAlignment="1">
      <alignment horizontal="center" vertical="top" wrapText="1"/>
    </xf>
    <xf numFmtId="0" fontId="2" fillId="8" borderId="3" xfId="0" applyFont="1" applyFill="1" applyBorder="1" applyAlignment="1">
      <alignment horizontal="center" vertical="top" wrapText="1"/>
    </xf>
    <xf numFmtId="0" fontId="2" fillId="8" borderId="12" xfId="0" applyFont="1" applyFill="1" applyBorder="1" applyAlignment="1">
      <alignment horizontal="center" vertical="top" wrapText="1"/>
    </xf>
    <xf numFmtId="4" fontId="2" fillId="8" borderId="2" xfId="0" applyNumberFormat="1"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8" borderId="12" xfId="0" applyNumberFormat="1" applyFont="1" applyFill="1" applyBorder="1" applyAlignment="1">
      <alignment horizontal="center"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9" fillId="0" borderId="8" xfId="0" quotePrefix="1" applyFont="1" applyBorder="1" applyAlignment="1">
      <alignment horizontal="left" vertical="top" wrapText="1"/>
    </xf>
    <xf numFmtId="0" fontId="9" fillId="0" borderId="8" xfId="0" applyFont="1" applyBorder="1" applyAlignment="1">
      <alignment horizontal="left" vertical="top" wrapText="1"/>
    </xf>
    <xf numFmtId="0" fontId="0" fillId="0" borderId="8" xfId="0" applyBorder="1" applyAlignment="1">
      <alignment horizontal="left" vertical="top" wrapText="1"/>
    </xf>
    <xf numFmtId="0" fontId="8" fillId="4" borderId="1" xfId="0" applyFont="1" applyFill="1" applyBorder="1" applyAlignment="1">
      <alignment horizontal="center" vertical="top" wrapText="1"/>
    </xf>
    <xf numFmtId="0" fontId="8" fillId="4" borderId="4" xfId="0" applyFont="1" applyFill="1" applyBorder="1" applyAlignment="1">
      <alignment horizontal="center" vertical="top" wrapText="1"/>
    </xf>
    <xf numFmtId="0" fontId="11" fillId="0" borderId="8" xfId="0" applyFont="1" applyBorder="1" applyAlignment="1">
      <alignment horizontal="left" vertical="top" wrapText="1"/>
    </xf>
    <xf numFmtId="0" fontId="10" fillId="0" borderId="8" xfId="6" applyFont="1" applyBorder="1" applyAlignment="1">
      <alignment horizontal="left" vertical="top" wrapText="1"/>
    </xf>
    <xf numFmtId="0" fontId="10" fillId="0" borderId="8" xfId="0" quotePrefix="1" applyFont="1" applyBorder="1" applyAlignment="1">
      <alignment horizontal="left" vertical="top" wrapText="1"/>
    </xf>
    <xf numFmtId="0" fontId="10" fillId="0" borderId="8" xfId="0" applyFont="1" applyBorder="1" applyAlignment="1">
      <alignment horizontal="left" vertical="top" wrapText="1"/>
    </xf>
    <xf numFmtId="4" fontId="8" fillId="4" borderId="2" xfId="0" applyNumberFormat="1" applyFont="1" applyFill="1" applyBorder="1" applyAlignment="1">
      <alignment horizontal="center" vertical="top"/>
    </xf>
    <xf numFmtId="4" fontId="8" fillId="4" borderId="3" xfId="0" applyNumberFormat="1" applyFont="1" applyFill="1" applyBorder="1" applyAlignment="1">
      <alignment horizontal="center" vertical="top"/>
    </xf>
    <xf numFmtId="4" fontId="8" fillId="4" borderId="5" xfId="0" quotePrefix="1" applyNumberFormat="1" applyFont="1" applyFill="1" applyBorder="1" applyAlignment="1">
      <alignment horizontal="center" vertical="top"/>
    </xf>
    <xf numFmtId="4" fontId="8" fillId="4" borderId="6" xfId="0" applyNumberFormat="1" applyFont="1" applyFill="1" applyBorder="1" applyAlignment="1">
      <alignment horizontal="center" vertical="top"/>
    </xf>
    <xf numFmtId="0" fontId="8" fillId="4" borderId="1" xfId="0" applyFont="1" applyFill="1" applyBorder="1" applyAlignment="1">
      <alignment horizontal="center" vertical="top"/>
    </xf>
    <xf numFmtId="0" fontId="8" fillId="4" borderId="4" xfId="0" applyFont="1" applyFill="1" applyBorder="1" applyAlignment="1">
      <alignment horizontal="center" vertical="top"/>
    </xf>
    <xf numFmtId="4" fontId="8" fillId="4" borderId="1" xfId="0" applyNumberFormat="1" applyFont="1" applyFill="1" applyBorder="1" applyAlignment="1">
      <alignment horizontal="center" vertical="top"/>
    </xf>
    <xf numFmtId="4" fontId="8" fillId="4" borderId="7" xfId="0" applyNumberFormat="1" applyFont="1" applyFill="1" applyBorder="1" applyAlignment="1">
      <alignment horizontal="center" vertical="top"/>
    </xf>
    <xf numFmtId="4" fontId="8" fillId="4" borderId="5" xfId="0" applyNumberFormat="1" applyFont="1" applyFill="1" applyBorder="1" applyAlignment="1">
      <alignment horizontal="center" vertical="top"/>
    </xf>
    <xf numFmtId="0" fontId="8" fillId="4" borderId="7" xfId="0" applyFont="1" applyFill="1" applyBorder="1" applyAlignment="1">
      <alignment horizontal="center" vertical="top" wrapText="1"/>
    </xf>
    <xf numFmtId="0" fontId="6" fillId="2" borderId="8" xfId="0" applyFont="1" applyFill="1" applyBorder="1" applyAlignment="1">
      <alignment horizontal="center" vertical="center" wrapText="1"/>
    </xf>
    <xf numFmtId="0" fontId="60" fillId="2" borderId="1" xfId="0" applyFont="1" applyFill="1" applyBorder="1" applyAlignment="1">
      <alignment horizontal="center" vertical="top"/>
    </xf>
    <xf numFmtId="0" fontId="60" fillId="2" borderId="4" xfId="0" applyFont="1" applyFill="1" applyBorder="1" applyAlignment="1">
      <alignment horizontal="center" vertical="top"/>
    </xf>
    <xf numFmtId="0" fontId="0" fillId="2" borderId="8" xfId="0" applyFill="1" applyBorder="1" applyAlignment="1">
      <alignment vertical="top" wrapText="1"/>
    </xf>
    <xf numFmtId="0" fontId="0" fillId="2" borderId="8" xfId="0" applyFill="1" applyBorder="1" applyAlignment="1">
      <alignment vertical="top"/>
    </xf>
    <xf numFmtId="0" fontId="0" fillId="2" borderId="7" xfId="0" applyFill="1" applyBorder="1" applyAlignment="1">
      <alignment horizontal="left" vertical="top" wrapText="1"/>
    </xf>
    <xf numFmtId="0" fontId="6" fillId="2" borderId="8" xfId="0" applyFont="1" applyFill="1" applyBorder="1" applyAlignment="1">
      <alignment horizontal="center" vertical="top" wrapText="1"/>
    </xf>
    <xf numFmtId="0" fontId="0" fillId="2" borderId="10" xfId="0" applyFill="1" applyBorder="1" applyAlignment="1">
      <alignment horizontal="center"/>
    </xf>
    <xf numFmtId="0" fontId="0" fillId="2" borderId="10" xfId="0" applyFill="1" applyBorder="1" applyAlignment="1">
      <alignment horizontal="center" wrapText="1"/>
    </xf>
    <xf numFmtId="0" fontId="60" fillId="2" borderId="1" xfId="0" applyFont="1" applyFill="1" applyBorder="1" applyAlignment="1">
      <alignment horizontal="center" vertical="top" wrapText="1"/>
    </xf>
    <xf numFmtId="0" fontId="60" fillId="2" borderId="4" xfId="0" applyFont="1" applyFill="1" applyBorder="1" applyAlignment="1">
      <alignment horizontal="center" vertical="top" wrapText="1"/>
    </xf>
    <xf numFmtId="0" fontId="6" fillId="2" borderId="8" xfId="0" applyFont="1" applyFill="1" applyBorder="1" applyAlignment="1">
      <alignment horizontal="left" vertical="top" wrapText="1"/>
    </xf>
    <xf numFmtId="0" fontId="2" fillId="0" borderId="7" xfId="0" applyFont="1" applyBorder="1" applyAlignment="1">
      <alignment horizontal="left" vertical="top" wrapTex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11" fillId="0" borderId="7" xfId="0" applyFont="1" applyBorder="1" applyAlignment="1">
      <alignment horizontal="left" vertical="top" wrapText="1"/>
    </xf>
    <xf numFmtId="0" fontId="11" fillId="0" borderId="4" xfId="0" applyFont="1" applyBorder="1"/>
    <xf numFmtId="0" fontId="11" fillId="0" borderId="7" xfId="0" applyFont="1" applyBorder="1"/>
    <xf numFmtId="4" fontId="11" fillId="0" borderId="1" xfId="0" applyNumberFormat="1" applyFont="1" applyBorder="1" applyAlignment="1">
      <alignment horizontal="left" vertical="top" wrapText="1"/>
    </xf>
    <xf numFmtId="4" fontId="11" fillId="0" borderId="4" xfId="0" applyNumberFormat="1" applyFont="1" applyBorder="1" applyAlignment="1">
      <alignment horizontal="left" vertical="top" wrapText="1"/>
    </xf>
    <xf numFmtId="4" fontId="11" fillId="0" borderId="7" xfId="0" applyNumberFormat="1" applyFont="1" applyBorder="1" applyAlignment="1">
      <alignment horizontal="left" vertical="top" wrapText="1"/>
    </xf>
    <xf numFmtId="4" fontId="11" fillId="0" borderId="1" xfId="0" applyNumberFormat="1" applyFont="1" applyBorder="1" applyAlignment="1">
      <alignment horizontal="center" vertical="top" wrapText="1"/>
    </xf>
    <xf numFmtId="4" fontId="11" fillId="0" borderId="4" xfId="0" applyNumberFormat="1" applyFont="1" applyBorder="1" applyAlignment="1">
      <alignment horizontal="center" vertical="top" wrapText="1"/>
    </xf>
    <xf numFmtId="4" fontId="11" fillId="0" borderId="7" xfId="0" applyNumberFormat="1" applyFont="1" applyBorder="1" applyAlignment="1">
      <alignment horizontal="center" vertical="top" wrapText="1"/>
    </xf>
    <xf numFmtId="0" fontId="9" fillId="0" borderId="1" xfId="0" applyFont="1" applyBorder="1" applyAlignment="1">
      <alignment horizontal="left" vertical="top" wrapText="1"/>
    </xf>
    <xf numFmtId="0" fontId="2" fillId="0" borderId="14" xfId="0" applyFont="1" applyBorder="1" applyAlignment="1">
      <alignment horizontal="right" vertical="top" wrapText="1"/>
    </xf>
    <xf numFmtId="0" fontId="11" fillId="0" borderId="14" xfId="0" applyFont="1" applyBorder="1" applyAlignment="1">
      <alignment horizontal="right"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49" fontId="2" fillId="0" borderId="7" xfId="0" applyNumberFormat="1" applyFont="1" applyBorder="1" applyAlignment="1">
      <alignment horizontal="center"/>
    </xf>
    <xf numFmtId="49" fontId="2" fillId="0" borderId="5" xfId="0" applyNumberFormat="1" applyFont="1" applyBorder="1" applyAlignment="1">
      <alignment horizontal="center"/>
    </xf>
    <xf numFmtId="49" fontId="2" fillId="0" borderId="6" xfId="0" applyNumberFormat="1" applyFont="1" applyBorder="1" applyAlignment="1">
      <alignment horizontal="center"/>
    </xf>
    <xf numFmtId="49" fontId="2" fillId="0" borderId="13" xfId="0" applyNumberFormat="1"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2" xfId="0" applyFont="1" applyBorder="1" applyAlignment="1">
      <alignment horizontal="center" vertical="top" wrapText="1"/>
    </xf>
    <xf numFmtId="4" fontId="2" fillId="0" borderId="2" xfId="0" applyNumberFormat="1"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12" xfId="0" applyNumberFormat="1" applyFont="1" applyBorder="1" applyAlignment="1">
      <alignment horizontal="center" vertical="top" wrapText="1"/>
    </xf>
    <xf numFmtId="0" fontId="2" fillId="10" borderId="1" xfId="0" applyFont="1" applyFill="1" applyBorder="1" applyAlignment="1">
      <alignment horizontal="left" vertical="top" wrapText="1"/>
    </xf>
    <xf numFmtId="0" fontId="2" fillId="10" borderId="4" xfId="0" applyFont="1" applyFill="1" applyBorder="1" applyAlignment="1">
      <alignment horizontal="left" vertical="top" wrapText="1"/>
    </xf>
    <xf numFmtId="0" fontId="2" fillId="10" borderId="7" xfId="0" applyFont="1" applyFill="1" applyBorder="1" applyAlignment="1">
      <alignment horizontal="left" vertical="top" wrapText="1"/>
    </xf>
    <xf numFmtId="0" fontId="11" fillId="10" borderId="1" xfId="0" applyFont="1" applyFill="1" applyBorder="1" applyAlignment="1">
      <alignment horizontal="left" vertical="top" wrapText="1"/>
    </xf>
    <xf numFmtId="0" fontId="11" fillId="10" borderId="4" xfId="0" applyFont="1" applyFill="1" applyBorder="1" applyAlignment="1">
      <alignment horizontal="left" vertical="top" wrapText="1"/>
    </xf>
    <xf numFmtId="0" fontId="11" fillId="10" borderId="7" xfId="0" applyFont="1" applyFill="1" applyBorder="1" applyAlignment="1">
      <alignment horizontal="left" vertical="top" wrapText="1"/>
    </xf>
    <xf numFmtId="0" fontId="11" fillId="10" borderId="4" xfId="0" applyFont="1" applyFill="1" applyBorder="1"/>
    <xf numFmtId="0" fontId="11" fillId="10" borderId="7" xfId="0" applyFont="1" applyFill="1" applyBorder="1"/>
    <xf numFmtId="4" fontId="11" fillId="10" borderId="1" xfId="0" applyNumberFormat="1" applyFont="1" applyFill="1" applyBorder="1" applyAlignment="1">
      <alignment horizontal="left" vertical="top" wrapText="1"/>
    </xf>
    <xf numFmtId="4" fontId="11" fillId="10" borderId="4" xfId="0" applyNumberFormat="1" applyFont="1" applyFill="1" applyBorder="1" applyAlignment="1">
      <alignment horizontal="left" vertical="top" wrapText="1"/>
    </xf>
    <xf numFmtId="4" fontId="11" fillId="10" borderId="7" xfId="0" applyNumberFormat="1" applyFont="1" applyFill="1" applyBorder="1" applyAlignment="1">
      <alignment horizontal="left" vertical="top" wrapText="1"/>
    </xf>
    <xf numFmtId="4" fontId="11" fillId="10" borderId="1" xfId="0" applyNumberFormat="1" applyFont="1" applyFill="1" applyBorder="1" applyAlignment="1">
      <alignment horizontal="center" vertical="top" wrapText="1"/>
    </xf>
    <xf numFmtId="4" fontId="11" fillId="10" borderId="4" xfId="0" applyNumberFormat="1" applyFont="1" applyFill="1" applyBorder="1" applyAlignment="1">
      <alignment horizontal="center" vertical="top" wrapText="1"/>
    </xf>
    <xf numFmtId="4" fontId="11" fillId="10" borderId="7" xfId="0" applyNumberFormat="1" applyFont="1" applyFill="1" applyBorder="1" applyAlignment="1">
      <alignment horizontal="center" vertical="top" wrapText="1"/>
    </xf>
    <xf numFmtId="0" fontId="9" fillId="10" borderId="1" xfId="0" applyFont="1" applyFill="1" applyBorder="1" applyAlignment="1">
      <alignment horizontal="left" vertical="top" wrapText="1"/>
    </xf>
    <xf numFmtId="0" fontId="9" fillId="10" borderId="4" xfId="0" applyFont="1" applyFill="1" applyBorder="1" applyAlignment="1">
      <alignment horizontal="left" vertical="top" wrapText="1"/>
    </xf>
    <xf numFmtId="0" fontId="9" fillId="10" borderId="7" xfId="0" applyFont="1" applyFill="1" applyBorder="1" applyAlignment="1">
      <alignment horizontal="left" vertical="top" wrapText="1"/>
    </xf>
    <xf numFmtId="0" fontId="2" fillId="10" borderId="14" xfId="0" applyFont="1" applyFill="1" applyBorder="1" applyAlignment="1">
      <alignment horizontal="right" vertical="top" wrapText="1"/>
    </xf>
    <xf numFmtId="0" fontId="11" fillId="10" borderId="14" xfId="0" applyFont="1" applyFill="1" applyBorder="1" applyAlignment="1">
      <alignment horizontal="right" vertical="top" wrapText="1"/>
    </xf>
    <xf numFmtId="0" fontId="9" fillId="10" borderId="1" xfId="6" applyFont="1" applyFill="1" applyBorder="1" applyAlignment="1">
      <alignment horizontal="left" vertical="top" wrapText="1"/>
    </xf>
    <xf numFmtId="0" fontId="9" fillId="10" borderId="7" xfId="6" applyFont="1" applyFill="1" applyBorder="1" applyAlignment="1">
      <alignment horizontal="left" vertical="top" wrapText="1"/>
    </xf>
    <xf numFmtId="0" fontId="0" fillId="10" borderId="1" xfId="0" applyFill="1" applyBorder="1" applyAlignment="1">
      <alignment horizontal="left" vertical="top" wrapText="1"/>
    </xf>
    <xf numFmtId="0" fontId="0" fillId="10" borderId="4" xfId="0" applyFill="1" applyBorder="1" applyAlignment="1">
      <alignment horizontal="left" vertical="top" wrapText="1"/>
    </xf>
    <xf numFmtId="0" fontId="0" fillId="10" borderId="7" xfId="0" applyFill="1" applyBorder="1" applyAlignment="1">
      <alignment horizontal="left" vertical="top" wrapText="1"/>
    </xf>
    <xf numFmtId="0" fontId="9" fillId="10" borderId="1" xfId="0" quotePrefix="1" applyFont="1" applyFill="1" applyBorder="1" applyAlignment="1">
      <alignment horizontal="left" vertical="top" wrapText="1"/>
    </xf>
    <xf numFmtId="0" fontId="0" fillId="0" borderId="1"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wrapText="1"/>
    </xf>
    <xf numFmtId="0" fontId="58" fillId="0" borderId="1" xfId="0" quotePrefix="1" applyFont="1" applyBorder="1" applyAlignment="1">
      <alignment horizontal="left" vertical="top" wrapText="1"/>
    </xf>
    <xf numFmtId="0" fontId="58" fillId="0" borderId="7" xfId="0" applyFont="1" applyBorder="1" applyAlignment="1">
      <alignment horizontal="left" vertical="top" wrapText="1"/>
    </xf>
    <xf numFmtId="0" fontId="0" fillId="0" borderId="1" xfId="0" applyBorder="1" applyAlignment="1">
      <alignment horizontal="center" vertical="top" wrapText="1"/>
    </xf>
    <xf numFmtId="0" fontId="0" fillId="0" borderId="7" xfId="0" applyBorder="1" applyAlignment="1">
      <alignment horizontal="center" vertical="top" wrapText="1"/>
    </xf>
    <xf numFmtId="49" fontId="0" fillId="8" borderId="5" xfId="0" applyNumberFormat="1" applyFill="1" applyBorder="1" applyAlignment="1">
      <alignment horizontal="center"/>
    </xf>
    <xf numFmtId="49" fontId="0" fillId="8" borderId="6" xfId="0" applyNumberFormat="1" applyFill="1" applyBorder="1" applyAlignment="1">
      <alignment horizontal="center"/>
    </xf>
    <xf numFmtId="49" fontId="0" fillId="8" borderId="13" xfId="0" applyNumberFormat="1" applyFill="1" applyBorder="1" applyAlignment="1">
      <alignment horizont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4" fontId="60" fillId="8" borderId="2" xfId="0" applyNumberFormat="1" applyFont="1" applyFill="1" applyBorder="1" applyAlignment="1">
      <alignment horizontal="center" vertical="top"/>
    </xf>
    <xf numFmtId="4" fontId="60" fillId="8" borderId="3" xfId="0" applyNumberFormat="1" applyFont="1" applyFill="1" applyBorder="1" applyAlignment="1">
      <alignment horizontal="center" vertical="top"/>
    </xf>
    <xf numFmtId="4" fontId="60" fillId="8" borderId="5" xfId="0" quotePrefix="1" applyNumberFormat="1" applyFont="1" applyFill="1" applyBorder="1" applyAlignment="1">
      <alignment horizontal="center" vertical="top"/>
    </xf>
    <xf numFmtId="4" fontId="60" fillId="8" borderId="6" xfId="0" applyNumberFormat="1" applyFont="1" applyFill="1" applyBorder="1" applyAlignment="1">
      <alignment horizontal="center" vertical="top"/>
    </xf>
    <xf numFmtId="0" fontId="0" fillId="8" borderId="2" xfId="0" applyFill="1" applyBorder="1" applyAlignment="1">
      <alignment horizontal="center" vertical="top" wrapText="1"/>
    </xf>
    <xf numFmtId="0" fontId="0" fillId="8" borderId="3" xfId="0" applyFill="1" applyBorder="1" applyAlignment="1">
      <alignment horizontal="center" vertical="top" wrapText="1"/>
    </xf>
    <xf numFmtId="0" fontId="0" fillId="8" borderId="12" xfId="0" applyFill="1" applyBorder="1" applyAlignment="1">
      <alignment horizontal="center" vertical="top" wrapText="1"/>
    </xf>
    <xf numFmtId="4" fontId="0" fillId="8" borderId="2" xfId="0" applyNumberFormat="1" applyFill="1" applyBorder="1" applyAlignment="1">
      <alignment horizontal="center" vertical="top" wrapText="1"/>
    </xf>
    <xf numFmtId="4" fontId="0" fillId="8" borderId="3" xfId="0" applyNumberFormat="1" applyFill="1" applyBorder="1" applyAlignment="1">
      <alignment horizontal="center" vertical="top" wrapText="1"/>
    </xf>
    <xf numFmtId="4" fontId="0" fillId="8" borderId="12" xfId="0" applyNumberFormat="1" applyFill="1" applyBorder="1" applyAlignment="1">
      <alignment horizontal="center" vertical="top" wrapText="1"/>
    </xf>
    <xf numFmtId="0" fontId="60" fillId="8" borderId="1" xfId="0" applyFont="1" applyFill="1" applyBorder="1" applyAlignment="1">
      <alignment horizontal="center" vertical="top" wrapText="1"/>
    </xf>
    <xf numFmtId="0" fontId="60" fillId="8" borderId="4" xfId="0" applyFont="1" applyFill="1" applyBorder="1" applyAlignment="1">
      <alignment horizontal="center" vertical="top" wrapText="1"/>
    </xf>
    <xf numFmtId="0" fontId="60" fillId="8" borderId="1" xfId="0" applyFont="1" applyFill="1" applyBorder="1" applyAlignment="1">
      <alignment horizontal="center" vertical="top"/>
    </xf>
    <xf numFmtId="0" fontId="60" fillId="8" borderId="4" xfId="0" applyFont="1" applyFill="1" applyBorder="1" applyAlignment="1">
      <alignment horizontal="center" vertical="top"/>
    </xf>
    <xf numFmtId="0" fontId="58" fillId="0" borderId="1" xfId="0" applyFont="1" applyBorder="1" applyAlignment="1">
      <alignment horizontal="left" vertical="top" wrapText="1"/>
    </xf>
    <xf numFmtId="0" fontId="58" fillId="0" borderId="4" xfId="0" applyFont="1" applyBorder="1" applyAlignment="1">
      <alignment horizontal="left" vertical="top" wrapText="1"/>
    </xf>
    <xf numFmtId="0" fontId="0" fillId="0" borderId="14" xfId="0" applyBorder="1" applyAlignment="1">
      <alignment horizontal="center" vertical="top" wrapText="1"/>
    </xf>
    <xf numFmtId="0" fontId="0" fillId="0" borderId="14" xfId="0"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4" fontId="58" fillId="0" borderId="1" xfId="0" applyNumberFormat="1" applyFont="1" applyBorder="1" applyAlignment="1">
      <alignment horizontal="left" vertical="top" wrapText="1"/>
    </xf>
    <xf numFmtId="4" fontId="58" fillId="0" borderId="4" xfId="0" applyNumberFormat="1" applyFont="1" applyBorder="1" applyAlignment="1">
      <alignment horizontal="left" vertical="top" wrapText="1"/>
    </xf>
    <xf numFmtId="4" fontId="58" fillId="0" borderId="7" xfId="0" applyNumberFormat="1" applyFont="1" applyBorder="1" applyAlignment="1">
      <alignment horizontal="left" vertical="top" wrapText="1"/>
    </xf>
    <xf numFmtId="49" fontId="0" fillId="8" borderId="8" xfId="0" applyNumberFormat="1" applyFill="1" applyBorder="1" applyAlignment="1">
      <alignment horizontal="center"/>
    </xf>
    <xf numFmtId="0" fontId="0" fillId="0" borderId="8" xfId="0" applyBorder="1" applyAlignment="1">
      <alignment vertical="center" wrapText="1"/>
    </xf>
    <xf numFmtId="0" fontId="0" fillId="0" borderId="8" xfId="0" applyBorder="1" applyAlignment="1">
      <alignment horizontal="left"/>
    </xf>
    <xf numFmtId="4" fontId="56" fillId="0" borderId="8" xfId="0" applyNumberFormat="1" applyFont="1" applyBorder="1" applyAlignment="1">
      <alignment horizontal="right"/>
    </xf>
    <xf numFmtId="4" fontId="59" fillId="8" borderId="2" xfId="0" applyNumberFormat="1" applyFont="1" applyFill="1" applyBorder="1" applyAlignment="1">
      <alignment horizontal="center" vertical="top"/>
    </xf>
    <xf numFmtId="4" fontId="59" fillId="8" borderId="3" xfId="0" applyNumberFormat="1" applyFont="1" applyFill="1" applyBorder="1" applyAlignment="1">
      <alignment horizontal="center" vertical="top"/>
    </xf>
    <xf numFmtId="4" fontId="59" fillId="8" borderId="5" xfId="0" quotePrefix="1" applyNumberFormat="1" applyFont="1" applyFill="1" applyBorder="1" applyAlignment="1">
      <alignment horizontal="center" vertical="top"/>
    </xf>
    <xf numFmtId="4" fontId="59" fillId="8" borderId="6" xfId="0" applyNumberFormat="1" applyFont="1" applyFill="1" applyBorder="1" applyAlignment="1">
      <alignment horizontal="center" vertical="top"/>
    </xf>
    <xf numFmtId="0" fontId="0" fillId="8" borderId="8" xfId="0" applyFill="1" applyBorder="1" applyAlignment="1">
      <alignment horizontal="center" vertical="top" wrapText="1"/>
    </xf>
    <xf numFmtId="4" fontId="0" fillId="8" borderId="8" xfId="0" applyNumberFormat="1" applyFill="1" applyBorder="1" applyAlignment="1">
      <alignment horizontal="center" vertical="top" wrapText="1"/>
    </xf>
    <xf numFmtId="0" fontId="59" fillId="8" borderId="1" xfId="0" applyFont="1" applyFill="1" applyBorder="1" applyAlignment="1">
      <alignment horizontal="center" vertical="top" wrapText="1"/>
    </xf>
    <xf numFmtId="0" fontId="59" fillId="8" borderId="4" xfId="0" applyFont="1" applyFill="1" applyBorder="1" applyAlignment="1">
      <alignment horizontal="center" vertical="top" wrapText="1"/>
    </xf>
    <xf numFmtId="0" fontId="58" fillId="0" borderId="8" xfId="6" applyFont="1" applyBorder="1" applyAlignment="1">
      <alignment horizontal="left" vertical="top" wrapText="1"/>
    </xf>
    <xf numFmtId="0" fontId="58" fillId="0" borderId="8" xfId="0" quotePrefix="1" applyFont="1" applyBorder="1" applyAlignment="1">
      <alignment horizontal="left" vertical="top" wrapText="1"/>
    </xf>
    <xf numFmtId="0" fontId="58" fillId="0" borderId="8" xfId="0" applyFont="1" applyBorder="1" applyAlignment="1">
      <alignment horizontal="left" vertical="top" wrapText="1"/>
    </xf>
    <xf numFmtId="0" fontId="59" fillId="8" borderId="1" xfId="0" applyFont="1" applyFill="1" applyBorder="1" applyAlignment="1">
      <alignment horizontal="center" vertical="top"/>
    </xf>
    <xf numFmtId="0" fontId="59" fillId="8" borderId="4" xfId="0" applyFont="1" applyFill="1" applyBorder="1" applyAlignment="1">
      <alignment horizontal="center" vertical="top"/>
    </xf>
    <xf numFmtId="0" fontId="85" fillId="8" borderId="8" xfId="0" applyFont="1" applyFill="1" applyBorder="1" applyAlignment="1">
      <alignment horizontal="center" vertical="center"/>
    </xf>
    <xf numFmtId="0" fontId="92" fillId="0" borderId="0" xfId="0" applyFont="1" applyAlignment="1">
      <alignment horizontal="center" vertical="top"/>
    </xf>
    <xf numFmtId="0" fontId="87" fillId="0" borderId="8" xfId="0" applyFont="1" applyBorder="1" applyAlignment="1">
      <alignment horizontal="left" vertical="top" wrapText="1"/>
    </xf>
    <xf numFmtId="0" fontId="84" fillId="8" borderId="12" xfId="0" applyFont="1" applyFill="1" applyBorder="1" applyAlignment="1">
      <alignment horizontal="center" vertical="top" wrapText="1"/>
    </xf>
    <xf numFmtId="0" fontId="59" fillId="8" borderId="14" xfId="0" applyFont="1" applyFill="1" applyBorder="1" applyAlignment="1">
      <alignment horizontal="center" vertical="top" wrapText="1"/>
    </xf>
    <xf numFmtId="0" fontId="59" fillId="8" borderId="6" xfId="0" applyFont="1" applyFill="1" applyBorder="1" applyAlignment="1">
      <alignment horizontal="center" vertical="top" wrapText="1"/>
    </xf>
    <xf numFmtId="4" fontId="59" fillId="8" borderId="12" xfId="0" applyNumberFormat="1" applyFont="1" applyFill="1" applyBorder="1" applyAlignment="1">
      <alignment horizontal="center" vertical="top"/>
    </xf>
    <xf numFmtId="4" fontId="59" fillId="8" borderId="14" xfId="0" applyNumberFormat="1" applyFont="1" applyFill="1" applyBorder="1" applyAlignment="1">
      <alignment horizontal="center" vertical="top"/>
    </xf>
    <xf numFmtId="0" fontId="0" fillId="0" borderId="14" xfId="0" applyBorder="1" applyAlignment="1">
      <alignment horizontal="center" vertical="top"/>
    </xf>
    <xf numFmtId="0" fontId="11" fillId="0" borderId="14" xfId="0" applyFont="1" applyBorder="1" applyAlignment="1">
      <alignment horizontal="center" vertical="top" wrapText="1"/>
    </xf>
    <xf numFmtId="4" fontId="11" fillId="0" borderId="1" xfId="0" applyNumberFormat="1" applyFont="1" applyBorder="1" applyAlignment="1">
      <alignment horizontal="right" vertical="top" wrapText="1"/>
    </xf>
    <xf numFmtId="4" fontId="11" fillId="0" borderId="4" xfId="0" applyNumberFormat="1" applyFont="1" applyBorder="1" applyAlignment="1">
      <alignment horizontal="right"/>
    </xf>
    <xf numFmtId="0" fontId="20" fillId="8" borderId="1"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8" xfId="0" applyFont="1" applyFill="1" applyBorder="1" applyAlignment="1">
      <alignment horizontal="center" vertical="center" wrapText="1"/>
    </xf>
    <xf numFmtId="165" fontId="24" fillId="2" borderId="2" xfId="1" applyFont="1" applyFill="1" applyBorder="1" applyAlignment="1">
      <alignment horizontal="center" vertical="center" wrapText="1"/>
    </xf>
    <xf numFmtId="165" fontId="24" fillId="2" borderId="12" xfId="1" applyFont="1" applyFill="1" applyBorder="1" applyAlignment="1">
      <alignment horizontal="center" vertical="center" wrapText="1"/>
    </xf>
    <xf numFmtId="165" fontId="24" fillId="2" borderId="5" xfId="1" applyFont="1" applyFill="1" applyBorder="1" applyAlignment="1">
      <alignment horizontal="center" vertical="center" wrapText="1"/>
    </xf>
    <xf numFmtId="165" fontId="24" fillId="2" borderId="13" xfId="1" applyFont="1" applyFill="1" applyBorder="1" applyAlignment="1">
      <alignment horizontal="center" vertical="center" wrapText="1"/>
    </xf>
    <xf numFmtId="165" fontId="24" fillId="2" borderId="1" xfId="1" applyFont="1" applyFill="1" applyBorder="1" applyAlignment="1">
      <alignment horizontal="center" vertical="center" wrapText="1"/>
    </xf>
    <xf numFmtId="165" fontId="24" fillId="2" borderId="7" xfId="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20" fillId="13" borderId="4" xfId="0" applyFont="1" applyFill="1" applyBorder="1" applyAlignment="1">
      <alignment horizontal="center" vertical="center" wrapText="1"/>
    </xf>
    <xf numFmtId="0" fontId="20" fillId="13" borderId="7"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12" borderId="4" xfId="0" applyFont="1" applyFill="1" applyBorder="1" applyAlignment="1">
      <alignment horizontal="center" vertical="center" wrapText="1"/>
    </xf>
    <xf numFmtId="0" fontId="28" fillId="12" borderId="7" xfId="0" applyFont="1" applyFill="1" applyBorder="1" applyAlignment="1">
      <alignment horizontal="center" vertical="center" wrapText="1"/>
    </xf>
    <xf numFmtId="0" fontId="25" fillId="2" borderId="0" xfId="0" applyFont="1" applyFill="1" applyAlignment="1">
      <alignment horizontal="center" vertical="center"/>
    </xf>
    <xf numFmtId="0" fontId="50" fillId="2" borderId="0" xfId="0" applyFont="1" applyFill="1" applyAlignment="1">
      <alignment horizontal="center" vertical="center"/>
    </xf>
    <xf numFmtId="164" fontId="24" fillId="2" borderId="8" xfId="2" applyFont="1" applyFill="1" applyBorder="1" applyAlignment="1">
      <alignment horizontal="center" vertical="center" wrapText="1"/>
    </xf>
    <xf numFmtId="0" fontId="26" fillId="2" borderId="8" xfId="0" applyFont="1" applyFill="1" applyBorder="1" applyAlignment="1">
      <alignment horizontal="center" vertical="center" wrapText="1"/>
    </xf>
    <xf numFmtId="0" fontId="24" fillId="2" borderId="8" xfId="0" applyFont="1" applyFill="1" applyBorder="1" applyAlignment="1">
      <alignment horizontal="center" wrapText="1"/>
    </xf>
    <xf numFmtId="0" fontId="24" fillId="2" borderId="8" xfId="0" applyFont="1" applyFill="1" applyBorder="1" applyAlignment="1">
      <alignment wrapText="1"/>
    </xf>
    <xf numFmtId="0" fontId="20" fillId="2" borderId="8" xfId="0" applyFont="1" applyFill="1" applyBorder="1" applyAlignment="1">
      <alignment vertical="center" wrapText="1"/>
    </xf>
    <xf numFmtId="0" fontId="20" fillId="2" borderId="8" xfId="0" applyFont="1" applyFill="1" applyBorder="1" applyAlignment="1">
      <alignment horizontal="center" vertical="center" wrapText="1"/>
    </xf>
    <xf numFmtId="0" fontId="48" fillId="2" borderId="0" xfId="0" applyFont="1" applyFill="1" applyAlignment="1">
      <alignment horizontal="center" vertical="center"/>
    </xf>
    <xf numFmtId="0" fontId="24" fillId="2" borderId="0" xfId="0" applyFont="1" applyFill="1" applyAlignment="1">
      <alignment horizontal="center"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49" fontId="26" fillId="2" borderId="8" xfId="0" applyNumberFormat="1" applyFont="1" applyFill="1" applyBorder="1" applyAlignment="1">
      <alignment horizontal="left" vertical="center" wrapText="1"/>
    </xf>
    <xf numFmtId="0" fontId="43" fillId="10" borderId="9" xfId="0" applyFont="1" applyFill="1" applyBorder="1" applyAlignment="1">
      <alignment horizontal="left" vertical="center" wrapText="1"/>
    </xf>
    <xf numFmtId="0" fontId="43" fillId="10" borderId="11" xfId="0" applyFont="1" applyFill="1" applyBorder="1" applyAlignment="1">
      <alignment horizontal="left" vertical="center" wrapText="1"/>
    </xf>
    <xf numFmtId="0" fontId="32" fillId="2" borderId="8" xfId="0" applyFont="1" applyFill="1" applyBorder="1" applyAlignment="1">
      <alignment horizontal="left" vertical="center" wrapText="1"/>
    </xf>
    <xf numFmtId="49" fontId="32" fillId="2" borderId="9" xfId="0" applyNumberFormat="1" applyFont="1" applyFill="1" applyBorder="1" applyAlignment="1">
      <alignment horizontal="left" vertical="center"/>
    </xf>
    <xf numFmtId="49" fontId="32" fillId="2" borderId="11" xfId="0" applyNumberFormat="1" applyFont="1" applyFill="1" applyBorder="1" applyAlignment="1">
      <alignment horizontal="left" vertical="center"/>
    </xf>
    <xf numFmtId="0" fontId="49" fillId="2" borderId="0" xfId="0" applyFont="1" applyFill="1" applyAlignment="1">
      <alignment horizontal="center" vertical="center"/>
    </xf>
    <xf numFmtId="0" fontId="29" fillId="2" borderId="0" xfId="0" applyFont="1" applyFill="1" applyAlignment="1">
      <alignment horizontal="center" vertical="center"/>
    </xf>
    <xf numFmtId="0" fontId="23" fillId="2" borderId="0" xfId="0" applyFont="1" applyFill="1" applyAlignment="1">
      <alignment horizontal="center"/>
    </xf>
    <xf numFmtId="0" fontId="30" fillId="2" borderId="0" xfId="0" applyFont="1" applyFill="1" applyAlignment="1">
      <alignment horizontal="center"/>
    </xf>
    <xf numFmtId="0" fontId="20" fillId="8" borderId="8"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4" xfId="0" applyFont="1" applyFill="1" applyBorder="1" applyAlignment="1">
      <alignment horizontal="center" vertical="center" wrapText="1"/>
    </xf>
    <xf numFmtId="0" fontId="28" fillId="14" borderId="7" xfId="0" applyFont="1" applyFill="1" applyBorder="1" applyAlignment="1">
      <alignment horizontal="center" vertical="center" wrapText="1"/>
    </xf>
    <xf numFmtId="0" fontId="2" fillId="9" borderId="1"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9" borderId="7" xfId="0" applyFont="1" applyFill="1" applyBorder="1" applyAlignment="1">
      <alignment horizontal="left" vertical="top" wrapText="1"/>
    </xf>
    <xf numFmtId="4" fontId="11" fillId="9" borderId="1" xfId="0" applyNumberFormat="1" applyFont="1" applyFill="1" applyBorder="1" applyAlignment="1">
      <alignment horizontal="left" vertical="top" wrapText="1"/>
    </xf>
    <xf numFmtId="4" fontId="11" fillId="9" borderId="4" xfId="0" applyNumberFormat="1" applyFont="1" applyFill="1" applyBorder="1" applyAlignment="1">
      <alignment horizontal="left" vertical="top" wrapText="1"/>
    </xf>
    <xf numFmtId="4" fontId="11" fillId="9" borderId="7" xfId="0" applyNumberFormat="1" applyFont="1" applyFill="1" applyBorder="1" applyAlignment="1">
      <alignment horizontal="left" vertical="top" wrapText="1"/>
    </xf>
    <xf numFmtId="4" fontId="2" fillId="9" borderId="1" xfId="0" applyNumberFormat="1" applyFont="1" applyFill="1" applyBorder="1" applyAlignment="1">
      <alignment horizontal="left" vertical="top" wrapText="1"/>
    </xf>
    <xf numFmtId="4" fontId="2" fillId="9" borderId="4" xfId="0" applyNumberFormat="1" applyFont="1" applyFill="1" applyBorder="1" applyAlignment="1">
      <alignment horizontal="left" vertical="top" wrapText="1"/>
    </xf>
    <xf numFmtId="4" fontId="2" fillId="9" borderId="7" xfId="0" applyNumberFormat="1" applyFont="1" applyFill="1" applyBorder="1" applyAlignment="1">
      <alignment horizontal="left" vertical="top" wrapText="1"/>
    </xf>
    <xf numFmtId="0" fontId="9" fillId="9" borderId="1"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9" borderId="7" xfId="0" applyFont="1" applyFill="1" applyBorder="1" applyAlignment="1">
      <alignment horizontal="left" vertical="top" wrapText="1"/>
    </xf>
    <xf numFmtId="0" fontId="9" fillId="9" borderId="1" xfId="0" quotePrefix="1" applyFont="1" applyFill="1" applyBorder="1" applyAlignment="1">
      <alignment horizontal="left" vertical="top" wrapText="1"/>
    </xf>
    <xf numFmtId="0" fontId="2" fillId="9" borderId="14" xfId="0" applyFont="1" applyFill="1" applyBorder="1" applyAlignment="1">
      <alignment horizontal="right" vertical="top"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9" borderId="7" xfId="0" applyFill="1" applyBorder="1" applyAlignment="1">
      <alignment horizontal="left" vertical="top" wrapText="1"/>
    </xf>
    <xf numFmtId="0" fontId="9" fillId="2" borderId="1" xfId="0" quotePrefix="1"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6" borderId="1" xfId="0" quotePrefix="1" applyFont="1" applyFill="1" applyBorder="1" applyAlignment="1">
      <alignment horizontal="left" vertical="top" wrapText="1"/>
    </xf>
    <xf numFmtId="0" fontId="9" fillId="6" borderId="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4" xfId="0" applyFont="1" applyFill="1" applyBorder="1" applyAlignment="1">
      <alignment horizontal="left" vertical="top" wrapText="1"/>
    </xf>
    <xf numFmtId="0" fontId="9" fillId="2" borderId="8" xfId="0" quotePrefix="1" applyFont="1" applyFill="1" applyBorder="1" applyAlignment="1">
      <alignment horizontal="left" vertical="top" wrapText="1"/>
    </xf>
    <xf numFmtId="0" fontId="9" fillId="2" borderId="8" xfId="0" applyFont="1" applyFill="1" applyBorder="1" applyAlignment="1">
      <alignment horizontal="left" vertical="top" wrapText="1"/>
    </xf>
    <xf numFmtId="0" fontId="0" fillId="6" borderId="8" xfId="0" applyFill="1" applyBorder="1" applyAlignment="1">
      <alignment horizontal="left" vertical="top" wrapText="1"/>
    </xf>
  </cellXfs>
  <cellStyles count="7">
    <cellStyle name="Comma" xfId="1" builtinId="3"/>
    <cellStyle name="Comma 2" xfId="3" xr:uid="{00000000-0005-0000-0000-000001000000}"/>
    <cellStyle name="Comma 3" xfId="4" xr:uid="{00000000-0005-0000-0000-000002000000}"/>
    <cellStyle name="Currency" xfId="2" builtinId="4"/>
    <cellStyle name="Normal" xfId="0" builtinId="0"/>
    <cellStyle name="Normal 2" xfId="5" xr:uid="{00000000-0005-0000-0000-000005000000}"/>
    <cellStyle name="Normal 3" xfId="6" xr:uid="{00000000-0005-0000-0000-000006000000}"/>
  </cellStyles>
  <dxfs count="0"/>
  <tableStyles count="0" defaultTableStyle="TableStyleMedium2" defaultPivotStyle="PivotStyleLight16"/>
  <colors>
    <mruColors>
      <color rgb="FF00FFCC"/>
      <color rgb="FFFFFF99"/>
      <color rgb="FFFF6699"/>
      <color rgb="FF66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401782</xdr:colOff>
      <xdr:row>49</xdr:row>
      <xdr:rowOff>13855</xdr:rowOff>
    </xdr:from>
    <xdr:ext cx="2209800" cy="264560"/>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10840720" y="36126420"/>
          <a:ext cx="2209800"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PH" sz="1100"/>
        </a:p>
      </xdr:txBody>
    </xdr:sp>
    <xdr:clientData/>
  </xdr:oneCellAnchor>
  <xdr:twoCellAnchor>
    <xdr:from>
      <xdr:col>4</xdr:col>
      <xdr:colOff>810489</xdr:colOff>
      <xdr:row>49</xdr:row>
      <xdr:rowOff>34637</xdr:rowOff>
    </xdr:from>
    <xdr:to>
      <xdr:col>5</xdr:col>
      <xdr:colOff>1523999</xdr:colOff>
      <xdr:row>51</xdr:row>
      <xdr:rowOff>13854</xdr:rowOff>
    </xdr:to>
    <xdr:sp macro="" textlink="">
      <xdr:nvSpPr>
        <xdr:cNvPr id="78851" name="Text Box 3">
          <a:extLst>
            <a:ext uri="{FF2B5EF4-FFF2-40B4-BE49-F238E27FC236}">
              <a16:creationId xmlns:a16="http://schemas.microsoft.com/office/drawing/2014/main" id="{00000000-0008-0000-0E00-000003340100}"/>
            </a:ext>
          </a:extLst>
        </xdr:cNvPr>
        <xdr:cNvSpPr txBox="1">
          <a:spLocks noChangeArrowheads="1"/>
        </xdr:cNvSpPr>
      </xdr:nvSpPr>
      <xdr:spPr>
        <a:xfrm>
          <a:off x="5626100" y="36147375"/>
          <a:ext cx="2343785" cy="466725"/>
        </a:xfrm>
        <a:prstGeom prst="rect">
          <a:avLst/>
        </a:prstGeom>
        <a:noFill/>
        <a:ln w="9525">
          <a:noFill/>
          <a:miter lim="800000"/>
        </a:ln>
      </xdr:spPr>
      <xdr:txBody>
        <a:bodyPr vertOverflow="clip" wrap="square" lIns="36576" tIns="32004" rIns="0" bIns="0" anchor="t" upright="1"/>
        <a:lstStyle/>
        <a:p>
          <a:pPr algn="l" rtl="0">
            <a:defRPr sz="1000"/>
          </a:pPr>
          <a:r>
            <a:rPr lang="en-PH" sz="1200" b="1" i="0" u="none" strike="noStrike" baseline="0">
              <a:ln>
                <a:noFill/>
              </a:ln>
              <a:solidFill>
                <a:sysClr val="windowText" lastClr="000000"/>
              </a:solidFill>
              <a:latin typeface="Gill Sans MT" panose="020B0502020104020203" pitchFamily="34" charset="0"/>
              <a:cs typeface="Calibri" panose="020F0502020204030204"/>
            </a:rPr>
            <a:t>JOHN T. RAYMOND, JR.</a:t>
          </a:r>
        </a:p>
        <a:p>
          <a:pPr algn="l" rtl="0">
            <a:defRPr sz="1000"/>
          </a:pPr>
          <a:r>
            <a:rPr lang="en-PH" sz="1200" b="1" i="0" u="none" strike="noStrike" baseline="0">
              <a:ln>
                <a:noFill/>
              </a:ln>
              <a:solidFill>
                <a:sysClr val="windowText" lastClr="000000"/>
              </a:solidFill>
              <a:latin typeface="Gill Sans MT" panose="020B0502020104020203" pitchFamily="34" charset="0"/>
              <a:cs typeface="Calibri" panose="020F0502020204030204"/>
            </a:rPr>
            <a:t>             </a:t>
          </a:r>
          <a:r>
            <a:rPr lang="en-PH" sz="1200" b="0" i="0" u="none" strike="noStrike" baseline="0">
              <a:ln>
                <a:noFill/>
              </a:ln>
              <a:solidFill>
                <a:sysClr val="windowText" lastClr="000000"/>
              </a:solidFill>
              <a:latin typeface="Gill Sans MT" panose="020B0502020104020203" pitchFamily="34" charset="0"/>
              <a:cs typeface="Calibri" panose="020F0502020204030204"/>
            </a:rPr>
            <a:t>City Mayor</a:t>
          </a:r>
          <a:endParaRPr lang="en-PH" sz="1200" b="1" i="0" u="none" strike="noStrike" baseline="0">
            <a:ln>
              <a:noFill/>
            </a:ln>
            <a:solidFill>
              <a:sysClr val="windowText" lastClr="000000"/>
            </a:solidFill>
            <a:latin typeface="Gill Sans MT" panose="020B0502020104020203" pitchFamily="34" charset="0"/>
            <a:cs typeface="Calibri" panose="020F0502020204030204"/>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IP/AIP%202019/AIP%202019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Summary"/>
      <sheetName val="Sheet4"/>
      <sheetName val="Sheet3"/>
      <sheetName val="Barangays"/>
      <sheetName val="20%DF"/>
      <sheetName val="Reference Code"/>
    </sheetNames>
    <sheetDataSet>
      <sheetData sheetId="0">
        <row r="240">
          <cell r="L240">
            <v>1036200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0"/>
  <sheetViews>
    <sheetView zoomScale="120" zoomScaleNormal="120" workbookViewId="0">
      <pane xSplit="1" ySplit="12" topLeftCell="D13" activePane="bottomRight" state="frozen"/>
      <selection pane="topRight"/>
      <selection pane="bottomLeft"/>
      <selection pane="bottomRight" activeCell="A20" sqref="A20"/>
    </sheetView>
  </sheetViews>
  <sheetFormatPr defaultColWidth="9" defaultRowHeight="14.4"/>
  <cols>
    <col min="1" max="1" width="22.109375" customWidth="1"/>
    <col min="2" max="2" width="24.5546875" customWidth="1"/>
    <col min="3" max="3" width="23.109375" customWidth="1"/>
    <col min="4" max="4" width="17.33203125" customWidth="1"/>
    <col min="5" max="5" width="20" customWidth="1"/>
    <col min="6" max="6" width="18.5546875" customWidth="1"/>
    <col min="7" max="7" width="14" customWidth="1"/>
    <col min="8" max="8" width="11" style="686" customWidth="1"/>
    <col min="9" max="9" width="8.33203125" customWidth="1"/>
    <col min="10" max="10" width="11.33203125" customWidth="1"/>
    <col min="11" max="11" width="14.6640625" customWidth="1"/>
    <col min="12" max="12" width="16.109375" customWidth="1"/>
  </cols>
  <sheetData>
    <row r="1" spans="1:12">
      <c r="A1" s="1178" t="s">
        <v>0</v>
      </c>
      <c r="B1" s="1178"/>
      <c r="C1" s="1178"/>
      <c r="D1" s="1178"/>
      <c r="E1" s="1178"/>
      <c r="F1" s="1178"/>
      <c r="G1" s="1178"/>
      <c r="H1" s="1178"/>
      <c r="I1" s="1178"/>
      <c r="J1" s="1178"/>
      <c r="K1" s="1178"/>
      <c r="L1" s="1178"/>
    </row>
    <row r="2" spans="1:12">
      <c r="A2" s="1178" t="s">
        <v>1</v>
      </c>
      <c r="B2" s="1178"/>
      <c r="C2" s="1178"/>
      <c r="D2" s="1178"/>
      <c r="E2" s="1178"/>
      <c r="F2" s="1178"/>
      <c r="G2" s="1178"/>
      <c r="H2" s="1178"/>
      <c r="I2" s="1178"/>
      <c r="J2" s="1178"/>
      <c r="K2" s="1178"/>
      <c r="L2" s="1178"/>
    </row>
    <row r="3" spans="1:12" hidden="1">
      <c r="A3" t="s">
        <v>2</v>
      </c>
      <c r="B3" t="s">
        <v>3</v>
      </c>
    </row>
    <row r="4" spans="1:12" hidden="1">
      <c r="A4" t="s">
        <v>4</v>
      </c>
      <c r="B4" t="s">
        <v>5</v>
      </c>
    </row>
    <row r="5" spans="1:12" hidden="1">
      <c r="A5" t="s">
        <v>6</v>
      </c>
      <c r="B5" t="s">
        <v>7</v>
      </c>
    </row>
    <row r="6" spans="1:12" hidden="1">
      <c r="A6" t="s">
        <v>8</v>
      </c>
      <c r="B6" s="688">
        <v>640259006</v>
      </c>
    </row>
    <row r="7" spans="1:12" hidden="1">
      <c r="A7" t="s">
        <v>9</v>
      </c>
      <c r="B7" s="688">
        <v>41417025</v>
      </c>
    </row>
    <row r="8" spans="1:12" hidden="1"/>
    <row r="9" spans="1:12">
      <c r="A9" s="1186" t="s">
        <v>10</v>
      </c>
      <c r="B9" s="1186" t="s">
        <v>11</v>
      </c>
      <c r="C9" s="1186" t="s">
        <v>12</v>
      </c>
      <c r="D9" s="1188" t="s">
        <v>13</v>
      </c>
      <c r="E9" s="1188" t="s">
        <v>14</v>
      </c>
      <c r="F9" s="1186" t="s">
        <v>15</v>
      </c>
      <c r="G9" s="959" t="s">
        <v>16</v>
      </c>
      <c r="H9" s="1179" t="s">
        <v>17</v>
      </c>
      <c r="I9" s="1180"/>
      <c r="J9" s="1180"/>
      <c r="K9" s="1196" t="s">
        <v>18</v>
      </c>
      <c r="L9" s="1034" t="s">
        <v>19</v>
      </c>
    </row>
    <row r="10" spans="1:12">
      <c r="A10" s="1187"/>
      <c r="B10" s="1187"/>
      <c r="C10" s="1187"/>
      <c r="D10" s="1189"/>
      <c r="E10" s="1189"/>
      <c r="F10" s="1187"/>
      <c r="G10" s="960" t="s">
        <v>20</v>
      </c>
      <c r="H10" s="1181" t="s">
        <v>21</v>
      </c>
      <c r="I10" s="1182"/>
      <c r="J10" s="1182"/>
      <c r="K10" s="1197"/>
      <c r="L10" s="1035" t="s">
        <v>22</v>
      </c>
    </row>
    <row r="11" spans="1:12">
      <c r="A11" s="1187"/>
      <c r="B11" s="1187"/>
      <c r="C11" s="1187"/>
      <c r="D11" s="1189"/>
      <c r="E11" s="1189"/>
      <c r="F11" s="1187"/>
      <c r="G11" s="960"/>
      <c r="H11" s="1190" t="s">
        <v>23</v>
      </c>
      <c r="I11" s="1192" t="s">
        <v>24</v>
      </c>
      <c r="J11" s="1194" t="s">
        <v>25</v>
      </c>
      <c r="K11" s="1197"/>
      <c r="L11" s="1035" t="s">
        <v>26</v>
      </c>
    </row>
    <row r="12" spans="1:12">
      <c r="A12" s="1041" t="s">
        <v>27</v>
      </c>
      <c r="B12" s="1042" t="s">
        <v>28</v>
      </c>
      <c r="C12" s="1041" t="s">
        <v>29</v>
      </c>
      <c r="D12" s="1041" t="s">
        <v>30</v>
      </c>
      <c r="E12" s="1041" t="s">
        <v>31</v>
      </c>
      <c r="F12" s="1041" t="s">
        <v>32</v>
      </c>
      <c r="G12" s="1042" t="s">
        <v>33</v>
      </c>
      <c r="H12" s="1191"/>
      <c r="I12" s="1193"/>
      <c r="J12" s="1195"/>
      <c r="K12" s="1198"/>
      <c r="L12" s="1043" t="s">
        <v>34</v>
      </c>
    </row>
    <row r="13" spans="1:12">
      <c r="A13" s="1183" t="s">
        <v>35</v>
      </c>
      <c r="B13" s="1184"/>
      <c r="C13" s="1184"/>
      <c r="D13" s="1184"/>
      <c r="E13" s="1184"/>
      <c r="F13" s="1184"/>
      <c r="G13" s="1184"/>
      <c r="H13" s="1184"/>
      <c r="I13" s="1184"/>
      <c r="J13" s="1184"/>
      <c r="K13" s="1184"/>
      <c r="L13" s="1185"/>
    </row>
    <row r="14" spans="1:12">
      <c r="A14" s="1009"/>
      <c r="B14" s="1009"/>
      <c r="C14" s="1009"/>
      <c r="D14" s="1009"/>
      <c r="E14" s="1009"/>
      <c r="F14" s="1009"/>
      <c r="G14" s="1009"/>
      <c r="H14" s="1024"/>
      <c r="I14" s="1007"/>
      <c r="J14" s="1007"/>
      <c r="K14" s="1007"/>
      <c r="L14" s="1036"/>
    </row>
    <row r="15" spans="1:12">
      <c r="A15" s="1009"/>
      <c r="B15" s="1009"/>
      <c r="C15" s="1009"/>
      <c r="D15" s="1009"/>
      <c r="E15" s="1009"/>
      <c r="F15" s="1009"/>
      <c r="G15" s="1009"/>
      <c r="H15" s="1024"/>
      <c r="I15" s="1007"/>
      <c r="J15" s="1007"/>
      <c r="K15" s="1007"/>
      <c r="L15" s="1036"/>
    </row>
    <row r="16" spans="1:12">
      <c r="A16" s="1171" t="s">
        <v>36</v>
      </c>
      <c r="B16" s="1172"/>
      <c r="C16" s="1172"/>
      <c r="D16" s="1172"/>
      <c r="E16" s="1172"/>
      <c r="F16" s="1172"/>
      <c r="G16" s="1172"/>
      <c r="H16" s="1172"/>
      <c r="I16" s="1172"/>
      <c r="J16" s="1172"/>
      <c r="K16" s="1172"/>
      <c r="L16" s="1173"/>
    </row>
    <row r="17" spans="1:12" s="687" customFormat="1" ht="92.25" customHeight="1">
      <c r="A17" s="1044" t="s">
        <v>37</v>
      </c>
      <c r="B17" s="1044" t="s">
        <v>38</v>
      </c>
      <c r="C17" s="1007"/>
      <c r="D17" s="1007"/>
      <c r="E17" s="1044" t="s">
        <v>39</v>
      </c>
      <c r="F17" s="1007"/>
      <c r="G17" s="1007"/>
      <c r="H17" s="1019"/>
      <c r="I17" s="1019"/>
      <c r="J17" s="1037">
        <v>200000</v>
      </c>
      <c r="K17" s="963" t="s">
        <v>40</v>
      </c>
      <c r="L17" s="1045" t="s">
        <v>41</v>
      </c>
    </row>
    <row r="18" spans="1:12" ht="86.4">
      <c r="A18" s="1044" t="s">
        <v>42</v>
      </c>
      <c r="B18" s="1044" t="s">
        <v>43</v>
      </c>
      <c r="C18" s="1009"/>
      <c r="D18" s="1009"/>
      <c r="E18" s="1044" t="s">
        <v>44</v>
      </c>
      <c r="F18" s="1009"/>
      <c r="G18" s="1009"/>
      <c r="H18" s="1025">
        <v>2000000</v>
      </c>
      <c r="I18" s="1019"/>
      <c r="J18" s="1019"/>
      <c r="K18" s="1019" t="s">
        <v>45</v>
      </c>
      <c r="L18" s="1045" t="s">
        <v>41</v>
      </c>
    </row>
    <row r="19" spans="1:12" s="746" customFormat="1" ht="76.5" customHeight="1">
      <c r="A19" s="1044" t="s">
        <v>46</v>
      </c>
      <c r="B19" s="1044" t="s">
        <v>47</v>
      </c>
      <c r="C19" s="698"/>
      <c r="D19" s="698"/>
      <c r="E19" s="1044" t="s">
        <v>48</v>
      </c>
      <c r="F19" s="698"/>
      <c r="G19" s="698"/>
      <c r="H19" s="986"/>
      <c r="I19" s="986"/>
      <c r="J19" s="963">
        <v>500000</v>
      </c>
      <c r="K19" s="963" t="s">
        <v>49</v>
      </c>
      <c r="L19" s="1045" t="s">
        <v>41</v>
      </c>
    </row>
    <row r="20" spans="1:12" s="746" customFormat="1" ht="128.25" customHeight="1">
      <c r="A20" s="1044" t="s">
        <v>50</v>
      </c>
      <c r="B20" s="1044" t="s">
        <v>51</v>
      </c>
      <c r="C20" s="698"/>
      <c r="D20" s="698"/>
      <c r="E20" s="1044" t="s">
        <v>52</v>
      </c>
      <c r="F20" s="698"/>
      <c r="G20" s="698"/>
      <c r="H20" s="986"/>
      <c r="I20" s="986"/>
      <c r="J20" s="963">
        <v>1613700</v>
      </c>
      <c r="K20" s="985" t="s">
        <v>53</v>
      </c>
      <c r="L20" s="1045" t="s">
        <v>41</v>
      </c>
    </row>
    <row r="21" spans="1:12" s="746" customFormat="1">
      <c r="A21" s="1174" t="s">
        <v>54</v>
      </c>
      <c r="B21" s="1175"/>
      <c r="C21" s="1175"/>
      <c r="D21" s="1175"/>
      <c r="E21" s="1175"/>
      <c r="F21" s="1175"/>
      <c r="G21" s="1175"/>
      <c r="H21" s="1175"/>
      <c r="I21" s="1175"/>
      <c r="J21" s="1175"/>
      <c r="K21" s="1175"/>
      <c r="L21" s="1176"/>
    </row>
    <row r="22" spans="1:12" s="1005" customFormat="1" ht="113.25" customHeight="1">
      <c r="A22" s="1046" t="s">
        <v>55</v>
      </c>
      <c r="B22" s="722" t="s">
        <v>56</v>
      </c>
      <c r="C22" s="1015"/>
      <c r="D22" s="1015"/>
      <c r="E22" s="1046" t="s">
        <v>57</v>
      </c>
      <c r="F22" s="1015"/>
      <c r="G22" s="1015"/>
      <c r="H22" s="1026"/>
      <c r="I22" s="1015"/>
      <c r="J22" s="1016">
        <v>150000</v>
      </c>
      <c r="K22" s="1046" t="s">
        <v>58</v>
      </c>
      <c r="L22" s="1046" t="s">
        <v>59</v>
      </c>
    </row>
    <row r="23" spans="1:12" s="1005" customFormat="1" ht="115.2">
      <c r="A23" s="714" t="s">
        <v>60</v>
      </c>
      <c r="B23" s="714" t="s">
        <v>61</v>
      </c>
      <c r="C23" s="714" t="s">
        <v>62</v>
      </c>
      <c r="D23" s="714" t="s">
        <v>63</v>
      </c>
      <c r="E23" s="714" t="s">
        <v>64</v>
      </c>
      <c r="F23" s="714"/>
      <c r="G23" s="714"/>
      <c r="I23" s="1015"/>
      <c r="J23" s="760">
        <v>300000</v>
      </c>
      <c r="K23" s="1046" t="s">
        <v>65</v>
      </c>
      <c r="L23" s="1046" t="s">
        <v>59</v>
      </c>
    </row>
    <row r="24" spans="1:12" s="1005" customFormat="1" ht="43.2">
      <c r="A24" s="1177" t="s">
        <v>66</v>
      </c>
      <c r="B24" s="1177" t="s">
        <v>67</v>
      </c>
      <c r="C24" s="1177" t="s">
        <v>68</v>
      </c>
      <c r="D24" s="1177" t="s">
        <v>69</v>
      </c>
      <c r="E24" s="852" t="s">
        <v>70</v>
      </c>
      <c r="F24" s="1015"/>
      <c r="G24" s="1015"/>
      <c r="H24" s="1027">
        <v>50000</v>
      </c>
      <c r="I24" s="1015"/>
      <c r="J24" s="1015"/>
      <c r="K24" s="1015"/>
      <c r="L24" s="1046" t="s">
        <v>71</v>
      </c>
    </row>
    <row r="25" spans="1:12" s="1005" customFormat="1" ht="43.2">
      <c r="A25" s="1177"/>
      <c r="B25" s="1177"/>
      <c r="C25" s="1177"/>
      <c r="D25" s="1177"/>
      <c r="E25" s="853" t="s">
        <v>72</v>
      </c>
      <c r="F25" s="1015"/>
      <c r="G25" s="1015"/>
      <c r="H25" s="1026"/>
      <c r="I25" s="1015"/>
      <c r="J25" s="1016">
        <v>250000</v>
      </c>
      <c r="K25" s="1015"/>
      <c r="L25" s="1046" t="s">
        <v>71</v>
      </c>
    </row>
    <row r="26" spans="1:12" s="1005" customFormat="1" ht="28.8">
      <c r="A26" s="1177"/>
      <c r="B26" s="1177"/>
      <c r="C26" s="1177"/>
      <c r="D26" s="1177"/>
      <c r="E26" s="853" t="s">
        <v>73</v>
      </c>
      <c r="F26" s="1015"/>
      <c r="G26" s="1015"/>
      <c r="H26" s="1027">
        <v>30000</v>
      </c>
      <c r="I26" s="1015"/>
      <c r="J26" s="1015"/>
      <c r="K26" s="1015"/>
      <c r="L26" s="1046" t="s">
        <v>71</v>
      </c>
    </row>
    <row r="27" spans="1:12" s="1005" customFormat="1" ht="33" customHeight="1">
      <c r="A27" s="1177"/>
      <c r="B27" s="1177"/>
      <c r="C27" s="1177"/>
      <c r="D27" s="1177"/>
      <c r="E27" s="853" t="s">
        <v>74</v>
      </c>
      <c r="F27" s="1015"/>
      <c r="G27" s="1015"/>
      <c r="H27" s="1027">
        <v>20000</v>
      </c>
      <c r="I27" s="1015"/>
      <c r="J27" s="1015"/>
      <c r="K27" s="1015"/>
      <c r="L27" s="1046" t="s">
        <v>71</v>
      </c>
    </row>
    <row r="28" spans="1:12" s="1005" customFormat="1" ht="244.8">
      <c r="A28" s="50" t="s">
        <v>75</v>
      </c>
      <c r="B28" s="50" t="s">
        <v>76</v>
      </c>
      <c r="C28" s="50" t="s">
        <v>77</v>
      </c>
      <c r="D28" s="50"/>
      <c r="E28" s="853" t="s">
        <v>78</v>
      </c>
      <c r="F28" s="1015"/>
      <c r="G28" s="1015"/>
      <c r="H28" s="1028">
        <v>710000</v>
      </c>
      <c r="I28" s="1015"/>
      <c r="J28" s="1015"/>
      <c r="K28" s="1046" t="s">
        <v>79</v>
      </c>
      <c r="L28" s="1046" t="s">
        <v>71</v>
      </c>
    </row>
    <row r="29" spans="1:12" s="1005" customFormat="1" ht="86.4">
      <c r="A29" s="722" t="s">
        <v>80</v>
      </c>
      <c r="B29" s="722" t="s">
        <v>81</v>
      </c>
      <c r="C29" s="722" t="s">
        <v>82</v>
      </c>
      <c r="D29" s="722" t="s">
        <v>83</v>
      </c>
      <c r="E29" s="722" t="s">
        <v>84</v>
      </c>
      <c r="F29" s="722"/>
      <c r="G29" s="722"/>
      <c r="H29" s="1008">
        <v>100000</v>
      </c>
      <c r="I29" s="1038"/>
      <c r="J29" s="1015"/>
      <c r="K29" s="1046" t="s">
        <v>85</v>
      </c>
      <c r="L29" s="1046" t="s">
        <v>71</v>
      </c>
    </row>
    <row r="30" spans="1:12" s="1005" customFormat="1" ht="137.25" customHeight="1">
      <c r="A30" s="714" t="s">
        <v>86</v>
      </c>
      <c r="B30" s="714" t="s">
        <v>87</v>
      </c>
      <c r="C30" s="714" t="s">
        <v>88</v>
      </c>
      <c r="D30" s="714" t="s">
        <v>89</v>
      </c>
      <c r="E30" s="714" t="s">
        <v>90</v>
      </c>
      <c r="F30" s="714"/>
      <c r="G30" s="714"/>
      <c r="H30" s="759">
        <v>1000000</v>
      </c>
      <c r="I30" s="1015"/>
      <c r="J30" s="1015"/>
      <c r="K30" s="1046" t="s">
        <v>91</v>
      </c>
      <c r="L30" s="1046" t="s">
        <v>71</v>
      </c>
    </row>
    <row r="31" spans="1:12" ht="78" customHeight="1">
      <c r="A31" s="714" t="s">
        <v>92</v>
      </c>
      <c r="B31" s="714" t="s">
        <v>93</v>
      </c>
      <c r="C31" s="714" t="s">
        <v>94</v>
      </c>
      <c r="D31" s="714" t="s">
        <v>95</v>
      </c>
      <c r="E31" s="714" t="s">
        <v>96</v>
      </c>
      <c r="F31" s="714"/>
      <c r="G31" s="1029"/>
      <c r="H31" s="760">
        <v>1400000</v>
      </c>
      <c r="I31" s="766"/>
      <c r="J31" s="766"/>
      <c r="K31" s="766"/>
      <c r="L31" s="1046" t="s">
        <v>97</v>
      </c>
    </row>
    <row r="32" spans="1:12" ht="16.5" hidden="1" customHeight="1">
      <c r="A32" s="1163" t="s">
        <v>98</v>
      </c>
      <c r="B32" s="1164"/>
      <c r="C32" s="1164"/>
      <c r="D32" s="1164"/>
      <c r="E32" s="1164"/>
      <c r="F32" s="1164"/>
      <c r="G32" s="1164"/>
      <c r="H32" s="1164"/>
      <c r="I32" s="1164"/>
      <c r="J32" s="1164"/>
      <c r="K32" s="1164"/>
      <c r="L32" s="1165"/>
    </row>
    <row r="33" spans="1:12" ht="123.75" hidden="1" customHeight="1">
      <c r="A33" s="714" t="s">
        <v>99</v>
      </c>
      <c r="B33" s="714" t="s">
        <v>100</v>
      </c>
      <c r="C33" s="714"/>
      <c r="D33" s="714"/>
      <c r="E33" s="714" t="s">
        <v>101</v>
      </c>
      <c r="F33" s="714"/>
      <c r="G33" s="1029"/>
      <c r="H33" s="760"/>
      <c r="I33" s="766"/>
      <c r="J33" s="766"/>
      <c r="K33" s="714" t="s">
        <v>102</v>
      </c>
      <c r="L33" s="714"/>
    </row>
    <row r="34" spans="1:12" ht="100.8" hidden="1">
      <c r="A34" s="714" t="s">
        <v>103</v>
      </c>
      <c r="B34" s="714" t="s">
        <v>104</v>
      </c>
      <c r="C34" s="714"/>
      <c r="D34" s="714"/>
      <c r="E34" s="714" t="s">
        <v>105</v>
      </c>
      <c r="F34" s="714"/>
      <c r="G34" s="1029"/>
      <c r="H34" s="760"/>
      <c r="I34" s="766"/>
      <c r="J34" s="766"/>
      <c r="K34" s="714" t="s">
        <v>106</v>
      </c>
      <c r="L34" s="714"/>
    </row>
    <row r="35" spans="1:12" ht="16.5" hidden="1" customHeight="1">
      <c r="A35" s="1163" t="s">
        <v>107</v>
      </c>
      <c r="B35" s="1164"/>
      <c r="C35" s="1164"/>
      <c r="D35" s="1164"/>
      <c r="E35" s="1164"/>
      <c r="F35" s="1164"/>
      <c r="G35" s="1164"/>
      <c r="H35" s="1164"/>
      <c r="I35" s="1164"/>
      <c r="J35" s="1164"/>
      <c r="K35" s="1164"/>
      <c r="L35" s="1165"/>
    </row>
    <row r="36" spans="1:12" ht="16.5" hidden="1" customHeight="1">
      <c r="A36" s="714"/>
      <c r="B36" s="714"/>
      <c r="C36" s="714"/>
      <c r="D36" s="714"/>
      <c r="E36" s="714"/>
      <c r="F36" s="714"/>
      <c r="G36" s="1029"/>
      <c r="H36" s="760"/>
      <c r="I36" s="766"/>
      <c r="J36" s="766"/>
      <c r="K36" s="766"/>
      <c r="L36" s="714"/>
    </row>
    <row r="37" spans="1:12" ht="16.5" hidden="1" customHeight="1">
      <c r="A37" s="714"/>
      <c r="B37" s="714"/>
      <c r="C37" s="714"/>
      <c r="D37" s="714"/>
      <c r="E37" s="714"/>
      <c r="F37" s="714"/>
      <c r="G37" s="1029"/>
      <c r="H37" s="760"/>
      <c r="I37" s="766"/>
      <c r="J37" s="766"/>
      <c r="K37" s="766"/>
      <c r="L37" s="714"/>
    </row>
    <row r="38" spans="1:12" ht="16.5" hidden="1" customHeight="1">
      <c r="A38" s="1163" t="s">
        <v>108</v>
      </c>
      <c r="B38" s="1166"/>
      <c r="C38" s="1166"/>
      <c r="D38" s="1166"/>
      <c r="E38" s="1166"/>
      <c r="F38" s="1166"/>
      <c r="G38" s="1166"/>
      <c r="H38" s="1166"/>
      <c r="I38" s="1166"/>
      <c r="J38" s="1166"/>
      <c r="K38" s="1166"/>
      <c r="L38" s="1167"/>
    </row>
    <row r="39" spans="1:12" ht="16.5" hidden="1" customHeight="1">
      <c r="A39" s="714"/>
      <c r="B39" s="714"/>
      <c r="C39" s="714"/>
      <c r="D39" s="714"/>
      <c r="E39" s="714"/>
      <c r="F39" s="714"/>
      <c r="G39" s="1029"/>
      <c r="H39" s="760"/>
      <c r="I39" s="766"/>
      <c r="J39" s="766"/>
      <c r="K39" s="766"/>
      <c r="L39" s="714"/>
    </row>
    <row r="40" spans="1:12" ht="16.5" hidden="1" customHeight="1">
      <c r="A40" s="714"/>
      <c r="B40" s="714"/>
      <c r="C40" s="714"/>
      <c r="D40" s="714"/>
      <c r="E40" s="714"/>
      <c r="F40" s="714"/>
      <c r="G40" s="1029"/>
      <c r="H40" s="760"/>
      <c r="I40" s="766"/>
      <c r="J40" s="766"/>
      <c r="K40" s="766"/>
      <c r="L40" s="714"/>
    </row>
    <row r="41" spans="1:12" ht="16.5" hidden="1" customHeight="1">
      <c r="A41" s="1163" t="s">
        <v>109</v>
      </c>
      <c r="B41" s="1164"/>
      <c r="C41" s="1164"/>
      <c r="D41" s="1164"/>
      <c r="E41" s="1164"/>
      <c r="F41" s="1164"/>
      <c r="G41" s="1164"/>
      <c r="H41" s="1164"/>
      <c r="I41" s="1164"/>
      <c r="J41" s="1164"/>
      <c r="K41" s="1164"/>
      <c r="L41" s="1165"/>
    </row>
    <row r="42" spans="1:12" ht="16.5" hidden="1" customHeight="1">
      <c r="A42" s="714"/>
      <c r="B42" s="714"/>
      <c r="C42" s="714"/>
      <c r="D42" s="714"/>
      <c r="E42" s="714"/>
      <c r="F42" s="714"/>
      <c r="G42" s="1029"/>
      <c r="H42" s="760"/>
      <c r="I42" s="766"/>
      <c r="J42" s="766"/>
      <c r="K42" s="766"/>
      <c r="L42" s="714"/>
    </row>
    <row r="43" spans="1:12" ht="16.5" hidden="1" customHeight="1">
      <c r="A43" s="714"/>
      <c r="B43" s="714"/>
      <c r="C43" s="714"/>
      <c r="D43" s="714"/>
      <c r="E43" s="714"/>
      <c r="F43" s="714"/>
      <c r="G43" s="1029"/>
      <c r="H43" s="760"/>
      <c r="I43" s="766"/>
      <c r="J43" s="766"/>
      <c r="K43" s="766"/>
      <c r="L43" s="714"/>
    </row>
    <row r="44" spans="1:12" ht="16.5" hidden="1" customHeight="1">
      <c r="A44" s="1163" t="s">
        <v>110</v>
      </c>
      <c r="B44" s="1166"/>
      <c r="C44" s="1166"/>
      <c r="D44" s="1166"/>
      <c r="E44" s="1166"/>
      <c r="F44" s="1166"/>
      <c r="G44" s="1166"/>
      <c r="H44" s="1166"/>
      <c r="I44" s="1166"/>
      <c r="J44" s="1166"/>
      <c r="K44" s="1166"/>
      <c r="L44" s="1167"/>
    </row>
    <row r="45" spans="1:12" ht="16.5" hidden="1" customHeight="1">
      <c r="A45" s="714"/>
      <c r="B45" s="714"/>
      <c r="C45" s="714"/>
      <c r="D45" s="714"/>
      <c r="E45" s="714"/>
      <c r="F45" s="714"/>
      <c r="G45" s="1029"/>
      <c r="H45" s="760"/>
      <c r="I45" s="766"/>
      <c r="J45" s="766"/>
      <c r="K45" s="766"/>
      <c r="L45" s="714"/>
    </row>
    <row r="46" spans="1:12" ht="16.5" hidden="1" customHeight="1">
      <c r="A46" s="714"/>
      <c r="B46" s="714"/>
      <c r="C46" s="714"/>
      <c r="D46" s="714"/>
      <c r="E46" s="714"/>
      <c r="F46" s="714"/>
      <c r="G46" s="1029"/>
      <c r="H46" s="760"/>
      <c r="I46" s="766"/>
      <c r="J46" s="766"/>
      <c r="K46" s="766"/>
      <c r="L46" s="714"/>
    </row>
    <row r="47" spans="1:12" ht="16.5" hidden="1" customHeight="1">
      <c r="A47" s="1163" t="s">
        <v>111</v>
      </c>
      <c r="B47" s="1166"/>
      <c r="C47" s="1166"/>
      <c r="D47" s="1166"/>
      <c r="E47" s="1166"/>
      <c r="F47" s="1166"/>
      <c r="G47" s="1166"/>
      <c r="H47" s="1166"/>
      <c r="I47" s="1166"/>
      <c r="J47" s="1166"/>
      <c r="K47" s="1166"/>
      <c r="L47" s="1167"/>
    </row>
    <row r="48" spans="1:12" ht="16.5" hidden="1" customHeight="1">
      <c r="A48" s="714"/>
      <c r="B48" s="714"/>
      <c r="C48" s="714"/>
      <c r="D48" s="714"/>
      <c r="E48" s="714"/>
      <c r="F48" s="714"/>
      <c r="G48" s="1029"/>
      <c r="H48" s="760"/>
      <c r="I48" s="766"/>
      <c r="J48" s="766"/>
      <c r="K48" s="766"/>
      <c r="L48" s="714"/>
    </row>
    <row r="49" spans="1:12" ht="16.5" hidden="1" customHeight="1">
      <c r="A49" s="714"/>
      <c r="B49" s="714"/>
      <c r="C49" s="714"/>
      <c r="D49" s="714"/>
      <c r="E49" s="714"/>
      <c r="F49" s="714"/>
      <c r="G49" s="1029"/>
      <c r="H49" s="760"/>
      <c r="I49" s="766"/>
      <c r="J49" s="766"/>
      <c r="K49" s="766"/>
      <c r="L49" s="714"/>
    </row>
    <row r="50" spans="1:12" ht="16.5" hidden="1" customHeight="1">
      <c r="A50" s="1163" t="s">
        <v>112</v>
      </c>
      <c r="B50" s="1164"/>
      <c r="C50" s="1164"/>
      <c r="D50" s="1164"/>
      <c r="E50" s="1164"/>
      <c r="F50" s="1164"/>
      <c r="G50" s="1164"/>
      <c r="H50" s="1164"/>
      <c r="I50" s="1164"/>
      <c r="J50" s="1164"/>
      <c r="K50" s="1164"/>
      <c r="L50" s="1165"/>
    </row>
    <row r="51" spans="1:12" ht="16.5" customHeight="1">
      <c r="A51" s="714"/>
      <c r="B51" s="714"/>
      <c r="C51" s="714"/>
      <c r="D51" s="714"/>
      <c r="E51" s="714"/>
      <c r="F51" s="714"/>
      <c r="G51" s="1029"/>
      <c r="H51" s="760"/>
      <c r="I51" s="766"/>
      <c r="J51" s="766"/>
      <c r="K51" s="766"/>
      <c r="L51" s="714"/>
    </row>
    <row r="52" spans="1:12" ht="16.5" customHeight="1">
      <c r="A52" s="714"/>
      <c r="B52" s="714"/>
      <c r="C52" s="714"/>
      <c r="D52" s="714"/>
      <c r="E52" s="714"/>
      <c r="F52" s="714"/>
      <c r="G52" s="1029"/>
      <c r="H52" s="760"/>
      <c r="I52" s="766"/>
      <c r="J52" s="766"/>
      <c r="K52" s="766"/>
      <c r="L52" s="714"/>
    </row>
    <row r="53" spans="1:12" ht="16.5" customHeight="1">
      <c r="A53" s="714"/>
      <c r="B53" s="714"/>
      <c r="C53" s="714"/>
      <c r="D53" s="714"/>
      <c r="E53" s="714"/>
      <c r="F53" s="714"/>
      <c r="G53" s="1029"/>
      <c r="H53" s="760"/>
      <c r="I53" s="766"/>
      <c r="J53" s="766"/>
      <c r="K53" s="766"/>
      <c r="L53" s="714"/>
    </row>
    <row r="54" spans="1:12" ht="16.5" customHeight="1">
      <c r="A54" s="1168" t="s">
        <v>113</v>
      </c>
      <c r="B54" s="1169"/>
      <c r="C54" s="1169"/>
      <c r="D54" s="1169"/>
      <c r="E54" s="1169"/>
      <c r="F54" s="1169"/>
      <c r="G54" s="1170"/>
      <c r="H54" s="1030"/>
      <c r="I54" s="1039"/>
      <c r="J54" s="1039"/>
      <c r="K54" s="1039"/>
      <c r="L54" s="1039"/>
    </row>
    <row r="55" spans="1:12">
      <c r="A55" s="935"/>
      <c r="B55" s="936"/>
      <c r="C55" s="1155" t="s">
        <v>114</v>
      </c>
      <c r="D55" s="1155"/>
      <c r="E55" s="937"/>
      <c r="F55" s="937"/>
      <c r="G55" s="938"/>
      <c r="H55" s="1156"/>
      <c r="I55" s="1157"/>
      <c r="J55" s="948"/>
      <c r="K55" s="948"/>
      <c r="L55" s="766"/>
    </row>
    <row r="56" spans="1:12">
      <c r="A56" s="935"/>
      <c r="B56" s="937"/>
      <c r="C56" s="1158" t="s">
        <v>115</v>
      </c>
      <c r="D56" s="1158"/>
      <c r="E56" s="937"/>
      <c r="F56" s="937"/>
      <c r="G56" s="938"/>
      <c r="H56" s="1159"/>
      <c r="I56" s="1160"/>
      <c r="J56" s="1161"/>
      <c r="K56" s="949"/>
      <c r="L56" s="1040"/>
    </row>
    <row r="57" spans="1:12">
      <c r="A57" s="873"/>
      <c r="B57" s="874"/>
      <c r="C57" s="875"/>
      <c r="D57" s="873"/>
      <c r="E57" s="875"/>
      <c r="F57" s="875"/>
      <c r="G57" s="876"/>
      <c r="H57" s="1031"/>
      <c r="I57" s="875"/>
      <c r="J57" s="875"/>
      <c r="K57" s="875"/>
      <c r="L57" s="876"/>
    </row>
    <row r="58" spans="1:12">
      <c r="A58" s="877"/>
      <c r="B58" s="878"/>
      <c r="C58" s="879"/>
      <c r="D58" s="877"/>
      <c r="F58" s="1162"/>
      <c r="G58" s="1162"/>
      <c r="H58" s="1032"/>
    </row>
    <row r="59" spans="1:12">
      <c r="A59" s="1143" t="s">
        <v>116</v>
      </c>
      <c r="B59" s="1144"/>
      <c r="C59" s="1145"/>
      <c r="D59" s="1033" t="s">
        <v>117</v>
      </c>
      <c r="F59" s="1146" t="s">
        <v>118</v>
      </c>
      <c r="G59" s="1147"/>
      <c r="I59" t="s">
        <v>119</v>
      </c>
      <c r="L59" s="721"/>
    </row>
    <row r="60" spans="1:12">
      <c r="A60" s="883"/>
      <c r="B60" s="1148" t="s">
        <v>120</v>
      </c>
      <c r="C60" s="1149"/>
      <c r="D60" s="884"/>
      <c r="E60" s="885"/>
      <c r="F60" s="1150" t="s">
        <v>121</v>
      </c>
      <c r="G60" s="1151"/>
      <c r="H60" s="1152">
        <v>42422</v>
      </c>
      <c r="I60" s="1153"/>
      <c r="J60" s="1153"/>
      <c r="K60" s="1153"/>
      <c r="L60" s="1154"/>
    </row>
  </sheetData>
  <mergeCells count="39">
    <mergeCell ref="A1:L1"/>
    <mergeCell ref="A2:L2"/>
    <mergeCell ref="H9:J9"/>
    <mergeCell ref="H10:J10"/>
    <mergeCell ref="A13:L13"/>
    <mergeCell ref="A9:A11"/>
    <mergeCell ref="B9:B11"/>
    <mergeCell ref="C9:C11"/>
    <mergeCell ref="D9:D11"/>
    <mergeCell ref="E9:E11"/>
    <mergeCell ref="F9:F11"/>
    <mergeCell ref="H11:H12"/>
    <mergeCell ref="I11:I12"/>
    <mergeCell ref="J11:J12"/>
    <mergeCell ref="K9:K12"/>
    <mergeCell ref="A16:L16"/>
    <mergeCell ref="A21:L21"/>
    <mergeCell ref="A32:L32"/>
    <mergeCell ref="A35:L35"/>
    <mergeCell ref="A38:L38"/>
    <mergeCell ref="A24:A27"/>
    <mergeCell ref="B24:B27"/>
    <mergeCell ref="C24:C27"/>
    <mergeCell ref="D24:D27"/>
    <mergeCell ref="A41:L41"/>
    <mergeCell ref="A44:L44"/>
    <mergeCell ref="A47:L47"/>
    <mergeCell ref="A50:L50"/>
    <mergeCell ref="A54:G54"/>
    <mergeCell ref="C55:D55"/>
    <mergeCell ref="H55:I55"/>
    <mergeCell ref="C56:D56"/>
    <mergeCell ref="H56:J56"/>
    <mergeCell ref="F58:G58"/>
    <mergeCell ref="A59:C59"/>
    <mergeCell ref="F59:G59"/>
    <mergeCell ref="B60:C60"/>
    <mergeCell ref="F60:G60"/>
    <mergeCell ref="H60:L60"/>
  </mergeCells>
  <pageMargins left="0.25" right="0.25" top="0.75" bottom="0.25" header="0.3" footer="0.3"/>
  <pageSetup paperSize="5" scale="80"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67"/>
  <sheetViews>
    <sheetView topLeftCell="A25" zoomScale="90" zoomScaleNormal="90" zoomScaleSheetLayoutView="150" workbookViewId="0">
      <selection activeCell="D27" sqref="D27"/>
    </sheetView>
  </sheetViews>
  <sheetFormatPr defaultColWidth="9.109375" defaultRowHeight="14.4"/>
  <cols>
    <col min="1" max="1" width="3" customWidth="1"/>
    <col min="2" max="2" width="20.33203125" customWidth="1"/>
    <col min="3" max="3" width="22.109375" customWidth="1"/>
    <col min="4" max="4" width="17" style="11" customWidth="1"/>
    <col min="5" max="5" width="22.5546875" customWidth="1"/>
    <col min="6" max="6" width="31.5546875" customWidth="1"/>
    <col min="7" max="7" width="19" style="12" customWidth="1"/>
    <col min="8" max="8" width="13.6640625" style="12" customWidth="1"/>
    <col min="9" max="9" width="15.109375" style="12" customWidth="1"/>
    <col min="10" max="10" width="9.88671875" style="13" customWidth="1"/>
    <col min="11" max="11" width="32.88671875" customWidth="1"/>
  </cols>
  <sheetData>
    <row r="1" spans="1:10" ht="18">
      <c r="B1" s="1263" t="s">
        <v>0</v>
      </c>
      <c r="C1" s="1263"/>
      <c r="D1" s="1263"/>
      <c r="E1" s="1263"/>
      <c r="F1" s="1263"/>
      <c r="G1" s="1263"/>
      <c r="H1" s="1263"/>
      <c r="I1" s="1263"/>
      <c r="J1" s="1263"/>
    </row>
    <row r="2" spans="1:10" ht="18">
      <c r="B2" s="1263" t="s">
        <v>831</v>
      </c>
      <c r="C2" s="1263"/>
      <c r="D2" s="1263"/>
      <c r="E2" s="1263"/>
      <c r="F2" s="1263"/>
      <c r="G2" s="1263"/>
      <c r="H2" s="1263"/>
      <c r="I2" s="1263"/>
      <c r="J2" s="1263"/>
    </row>
    <row r="3" spans="1:10" ht="18">
      <c r="B3" s="14"/>
      <c r="C3" s="14"/>
      <c r="D3" s="14"/>
      <c r="E3" s="14"/>
      <c r="F3" s="14"/>
      <c r="G3" s="15"/>
      <c r="H3" s="15"/>
      <c r="I3" s="85"/>
      <c r="J3" s="14"/>
    </row>
    <row r="4" spans="1:10" ht="15.6">
      <c r="B4" s="16" t="s">
        <v>2</v>
      </c>
      <c r="C4" s="16" t="s">
        <v>288</v>
      </c>
      <c r="E4" s="16" t="s">
        <v>8</v>
      </c>
      <c r="F4" s="17">
        <v>891567970</v>
      </c>
    </row>
    <row r="5" spans="1:10" ht="15.6">
      <c r="B5" s="16" t="s">
        <v>4</v>
      </c>
      <c r="C5" s="16" t="s">
        <v>5</v>
      </c>
      <c r="E5" s="16" t="s">
        <v>9</v>
      </c>
      <c r="F5" s="17">
        <v>47994191.149999999</v>
      </c>
    </row>
    <row r="6" spans="1:10" ht="15.6">
      <c r="B6" s="16" t="s">
        <v>6</v>
      </c>
      <c r="C6" s="16" t="s">
        <v>7</v>
      </c>
    </row>
    <row r="8" spans="1:10" ht="15" customHeight="1">
      <c r="B8" s="1240" t="s">
        <v>10</v>
      </c>
      <c r="C8" s="1240" t="s">
        <v>12</v>
      </c>
      <c r="D8" s="1240" t="s">
        <v>289</v>
      </c>
      <c r="E8" s="1245" t="s">
        <v>14</v>
      </c>
      <c r="F8" s="1240" t="s">
        <v>290</v>
      </c>
      <c r="G8" s="1264" t="s">
        <v>17</v>
      </c>
      <c r="H8" s="1265"/>
      <c r="I8" s="1265"/>
      <c r="J8" s="1238" t="s">
        <v>291</v>
      </c>
    </row>
    <row r="9" spans="1:10" ht="21" customHeight="1">
      <c r="B9" s="1241"/>
      <c r="C9" s="1241"/>
      <c r="D9" s="1241"/>
      <c r="E9" s="1246"/>
      <c r="F9" s="1241"/>
      <c r="G9" s="1266" t="s">
        <v>32</v>
      </c>
      <c r="H9" s="1267"/>
      <c r="I9" s="1267"/>
      <c r="J9" s="1239"/>
    </row>
    <row r="10" spans="1:10" ht="18">
      <c r="B10" s="1065" t="s">
        <v>27</v>
      </c>
      <c r="C10" s="1065" t="s">
        <v>28</v>
      </c>
      <c r="D10" s="1066" t="s">
        <v>29</v>
      </c>
      <c r="E10" s="1065" t="s">
        <v>30</v>
      </c>
      <c r="F10" s="1067" t="s">
        <v>31</v>
      </c>
      <c r="G10" s="18" t="s">
        <v>23</v>
      </c>
      <c r="H10" s="18" t="s">
        <v>24</v>
      </c>
      <c r="I10" s="86" t="s">
        <v>25</v>
      </c>
      <c r="J10" s="1066" t="s">
        <v>33</v>
      </c>
    </row>
    <row r="11" spans="1:10" s="95" customFormat="1" ht="18">
      <c r="B11" s="1068" t="s">
        <v>292</v>
      </c>
      <c r="C11" s="19"/>
      <c r="D11" s="20"/>
      <c r="E11" s="19"/>
      <c r="F11" s="21"/>
      <c r="G11" s="22"/>
      <c r="H11" s="22"/>
      <c r="I11" s="87"/>
      <c r="J11" s="20"/>
    </row>
    <row r="12" spans="1:10" s="8" customFormat="1" ht="302.25" customHeight="1">
      <c r="A12" s="8">
        <v>2</v>
      </c>
      <c r="B12" s="772" t="s">
        <v>836</v>
      </c>
      <c r="C12" s="708" t="s">
        <v>837</v>
      </c>
      <c r="D12" s="91" t="s">
        <v>352</v>
      </c>
      <c r="E12" s="1069" t="s">
        <v>353</v>
      </c>
      <c r="F12" s="128" t="s">
        <v>838</v>
      </c>
      <c r="G12" s="149" t="s">
        <v>839</v>
      </c>
      <c r="H12" s="149" t="s">
        <v>840</v>
      </c>
      <c r="I12" s="149"/>
      <c r="J12" s="128" t="s">
        <v>71</v>
      </c>
    </row>
    <row r="13" spans="1:10" s="803" customFormat="1" ht="230.25" customHeight="1">
      <c r="A13" s="803">
        <v>4</v>
      </c>
      <c r="B13" s="1355" t="s">
        <v>848</v>
      </c>
      <c r="C13" s="1360" t="s">
        <v>849</v>
      </c>
      <c r="D13" s="1087" t="s">
        <v>295</v>
      </c>
      <c r="E13" s="1087" t="s">
        <v>296</v>
      </c>
      <c r="F13" s="1087" t="s">
        <v>850</v>
      </c>
      <c r="G13" s="805" t="s">
        <v>851</v>
      </c>
      <c r="H13" s="806"/>
      <c r="I13" s="806"/>
      <c r="J13" s="1087" t="s">
        <v>71</v>
      </c>
    </row>
    <row r="14" spans="1:10" s="803" customFormat="1" ht="184.8">
      <c r="A14" s="803">
        <v>10</v>
      </c>
      <c r="B14" s="1356"/>
      <c r="C14" s="1352"/>
      <c r="D14" s="1087" t="s">
        <v>315</v>
      </c>
      <c r="E14" s="1087" t="s">
        <v>932</v>
      </c>
      <c r="F14" s="111" t="s">
        <v>933</v>
      </c>
      <c r="G14" s="114" t="s">
        <v>934</v>
      </c>
      <c r="H14" s="111"/>
      <c r="I14" s="822"/>
      <c r="J14" s="111" t="s">
        <v>319</v>
      </c>
    </row>
    <row r="15" spans="1:10" s="803" customFormat="1" ht="180.75" customHeight="1">
      <c r="A15" s="1353">
        <v>5</v>
      </c>
      <c r="B15" s="1357" t="s">
        <v>852</v>
      </c>
      <c r="C15" s="1357" t="s">
        <v>853</v>
      </c>
      <c r="D15" s="111" t="s">
        <v>854</v>
      </c>
      <c r="E15" s="101" t="s">
        <v>855</v>
      </c>
      <c r="F15" s="1087" t="s">
        <v>856</v>
      </c>
      <c r="G15" s="805" t="s">
        <v>857</v>
      </c>
      <c r="H15" s="806"/>
      <c r="I15" s="806"/>
      <c r="J15" s="1087" t="s">
        <v>830</v>
      </c>
    </row>
    <row r="16" spans="1:10" s="803" customFormat="1" ht="201.6">
      <c r="A16" s="1353"/>
      <c r="B16" s="1358"/>
      <c r="C16" s="1358"/>
      <c r="D16" s="111" t="s">
        <v>858</v>
      </c>
      <c r="E16" s="101" t="s">
        <v>859</v>
      </c>
      <c r="F16" s="1087" t="s">
        <v>860</v>
      </c>
      <c r="G16" s="805" t="s">
        <v>861</v>
      </c>
      <c r="H16" s="806"/>
      <c r="I16" s="806"/>
      <c r="J16" s="1087" t="s">
        <v>830</v>
      </c>
    </row>
    <row r="17" spans="1:11" s="803" customFormat="1" ht="118.5" customHeight="1">
      <c r="A17" s="1353"/>
      <c r="B17" s="1358"/>
      <c r="C17" s="1358"/>
      <c r="D17" s="111" t="s">
        <v>862</v>
      </c>
      <c r="E17" s="101" t="s">
        <v>863</v>
      </c>
      <c r="F17" s="1087" t="s">
        <v>864</v>
      </c>
      <c r="G17" s="805" t="s">
        <v>865</v>
      </c>
      <c r="H17" s="806"/>
      <c r="I17" s="806"/>
      <c r="J17" s="1087" t="s">
        <v>830</v>
      </c>
    </row>
    <row r="18" spans="1:11" s="803" customFormat="1" ht="201.6">
      <c r="A18" s="1353"/>
      <c r="B18" s="1358"/>
      <c r="C18" s="1358"/>
      <c r="D18" s="111" t="s">
        <v>866</v>
      </c>
      <c r="E18" s="101" t="s">
        <v>867</v>
      </c>
      <c r="F18" s="1087" t="s">
        <v>868</v>
      </c>
      <c r="G18" s="805" t="s">
        <v>869</v>
      </c>
      <c r="H18" s="806"/>
      <c r="I18" s="806"/>
      <c r="J18" s="1087" t="s">
        <v>830</v>
      </c>
    </row>
    <row r="19" spans="1:11" s="803" customFormat="1" ht="268.8">
      <c r="A19" s="1353"/>
      <c r="B19" s="1359"/>
      <c r="C19" s="1359"/>
      <c r="D19" s="111" t="s">
        <v>870</v>
      </c>
      <c r="E19" s="101" t="s">
        <v>871</v>
      </c>
      <c r="F19" s="1087" t="s">
        <v>872</v>
      </c>
      <c r="G19" s="805" t="s">
        <v>873</v>
      </c>
      <c r="H19" s="806"/>
      <c r="I19" s="806"/>
      <c r="J19" s="1087" t="s">
        <v>830</v>
      </c>
    </row>
    <row r="20" spans="1:11" s="803" customFormat="1" ht="72">
      <c r="A20" s="808"/>
      <c r="B20" s="807"/>
      <c r="C20" s="807"/>
      <c r="D20" s="111" t="s">
        <v>874</v>
      </c>
      <c r="E20" s="101" t="s">
        <v>875</v>
      </c>
      <c r="F20" s="1087" t="s">
        <v>876</v>
      </c>
      <c r="G20" s="805" t="s">
        <v>877</v>
      </c>
      <c r="H20" s="806"/>
      <c r="I20" s="806"/>
      <c r="J20" s="101"/>
    </row>
    <row r="21" spans="1:11" s="5" customFormat="1" ht="115.2">
      <c r="A21" s="5">
        <v>6</v>
      </c>
      <c r="B21" s="47" t="s">
        <v>878</v>
      </c>
      <c r="C21" s="47" t="s">
        <v>879</v>
      </c>
      <c r="D21" s="48" t="s">
        <v>874</v>
      </c>
      <c r="E21" s="44" t="s">
        <v>875</v>
      </c>
      <c r="F21" s="1088" t="s">
        <v>880</v>
      </c>
      <c r="G21" s="809" t="s">
        <v>877</v>
      </c>
      <c r="H21" s="45"/>
      <c r="I21" s="45"/>
      <c r="J21" s="1088" t="s">
        <v>830</v>
      </c>
      <c r="K21" s="5" t="s">
        <v>881</v>
      </c>
    </row>
    <row r="22" spans="1:11" s="8" customFormat="1" ht="409.6">
      <c r="A22" s="810">
        <v>7</v>
      </c>
      <c r="B22" s="811" t="s">
        <v>882</v>
      </c>
      <c r="C22" s="811" t="s">
        <v>883</v>
      </c>
      <c r="D22" s="812" t="s">
        <v>884</v>
      </c>
      <c r="E22" s="1242" t="s">
        <v>367</v>
      </c>
      <c r="F22" s="1069" t="s">
        <v>885</v>
      </c>
      <c r="G22" s="130"/>
      <c r="H22" s="67"/>
      <c r="I22" s="826" t="s">
        <v>886</v>
      </c>
      <c r="J22" s="1069" t="s">
        <v>309</v>
      </c>
    </row>
    <row r="23" spans="1:11" s="8" customFormat="1" ht="67.2">
      <c r="A23" s="810"/>
      <c r="B23" s="813"/>
      <c r="C23" s="813"/>
      <c r="D23" s="812" t="s">
        <v>887</v>
      </c>
      <c r="E23" s="1243"/>
      <c r="F23" s="1069" t="s">
        <v>888</v>
      </c>
      <c r="G23" s="130"/>
      <c r="H23" s="67"/>
      <c r="I23" s="826" t="s">
        <v>889</v>
      </c>
      <c r="J23" s="1069" t="s">
        <v>309</v>
      </c>
    </row>
    <row r="24" spans="1:11" s="8" customFormat="1" ht="151.19999999999999">
      <c r="A24" s="810"/>
      <c r="B24" s="813"/>
      <c r="C24" s="813"/>
      <c r="D24" s="812" t="s">
        <v>890</v>
      </c>
      <c r="E24" s="1243"/>
      <c r="F24" s="1069" t="s">
        <v>891</v>
      </c>
      <c r="G24" s="130"/>
      <c r="H24" s="67"/>
      <c r="I24" s="826" t="s">
        <v>892</v>
      </c>
      <c r="J24" s="1069" t="s">
        <v>309</v>
      </c>
    </row>
    <row r="25" spans="1:11" s="8" customFormat="1" ht="67.2">
      <c r="A25" s="810"/>
      <c r="B25" s="813"/>
      <c r="C25" s="813"/>
      <c r="D25" s="814" t="s">
        <v>893</v>
      </c>
      <c r="E25" s="1243"/>
      <c r="F25" s="1069" t="s">
        <v>894</v>
      </c>
      <c r="G25" s="130"/>
      <c r="H25" s="67"/>
      <c r="I25" s="827" t="s">
        <v>895</v>
      </c>
      <c r="J25" s="1069" t="s">
        <v>309</v>
      </c>
    </row>
    <row r="26" spans="1:11" s="8" customFormat="1" ht="108">
      <c r="A26" s="810"/>
      <c r="B26" s="813"/>
      <c r="C26" s="813"/>
      <c r="D26" s="815" t="s">
        <v>896</v>
      </c>
      <c r="E26" s="1243"/>
      <c r="F26" s="1069" t="s">
        <v>897</v>
      </c>
      <c r="G26" s="130"/>
      <c r="H26" s="67"/>
      <c r="I26" s="828" t="s">
        <v>898</v>
      </c>
      <c r="J26" s="1069" t="s">
        <v>309</v>
      </c>
    </row>
    <row r="27" spans="1:11" s="8" customFormat="1" ht="184.8">
      <c r="A27" s="810"/>
      <c r="B27" s="813"/>
      <c r="C27" s="813"/>
      <c r="D27" s="815" t="s">
        <v>899</v>
      </c>
      <c r="E27" s="1243"/>
      <c r="F27" s="1069" t="s">
        <v>900</v>
      </c>
      <c r="G27" s="130"/>
      <c r="H27" s="67"/>
      <c r="I27" s="827" t="s">
        <v>901</v>
      </c>
      <c r="J27" s="1069" t="s">
        <v>309</v>
      </c>
    </row>
    <row r="28" spans="1:11" s="8" customFormat="1" ht="108">
      <c r="A28" s="810"/>
      <c r="B28" s="813"/>
      <c r="C28" s="816"/>
      <c r="D28" s="815" t="s">
        <v>902</v>
      </c>
      <c r="E28" s="1244"/>
      <c r="F28" s="1069" t="s">
        <v>903</v>
      </c>
      <c r="G28" s="130"/>
      <c r="H28" s="67"/>
      <c r="I28" s="828" t="s">
        <v>904</v>
      </c>
      <c r="J28" s="1069" t="s">
        <v>309</v>
      </c>
    </row>
    <row r="29" spans="1:11" s="803" customFormat="1" ht="151.19999999999999">
      <c r="A29" s="1353">
        <v>8</v>
      </c>
      <c r="B29" s="1357" t="s">
        <v>905</v>
      </c>
      <c r="C29" s="758" t="s">
        <v>906</v>
      </c>
      <c r="D29" s="111" t="s">
        <v>907</v>
      </c>
      <c r="E29" s="101" t="s">
        <v>908</v>
      </c>
      <c r="F29" s="1087" t="s">
        <v>909</v>
      </c>
      <c r="G29" s="805" t="s">
        <v>910</v>
      </c>
      <c r="H29" s="806"/>
      <c r="I29" s="806"/>
      <c r="J29" s="1087" t="s">
        <v>241</v>
      </c>
    </row>
    <row r="30" spans="1:11" s="803" customFormat="1" ht="90">
      <c r="A30" s="1353"/>
      <c r="B30" s="1358"/>
      <c r="C30" s="758" t="s">
        <v>911</v>
      </c>
      <c r="D30" s="1336" t="s">
        <v>912</v>
      </c>
      <c r="E30" s="101" t="s">
        <v>913</v>
      </c>
      <c r="F30" s="1087" t="s">
        <v>914</v>
      </c>
      <c r="G30" s="805" t="s">
        <v>915</v>
      </c>
      <c r="H30" s="806"/>
      <c r="I30" s="806"/>
      <c r="J30" s="1087" t="s">
        <v>241</v>
      </c>
    </row>
    <row r="31" spans="1:11" s="803" customFormat="1" ht="180">
      <c r="A31" s="1353"/>
      <c r="B31" s="1358"/>
      <c r="C31" s="758" t="s">
        <v>916</v>
      </c>
      <c r="D31" s="1338"/>
      <c r="E31" s="101" t="s">
        <v>917</v>
      </c>
      <c r="F31" s="101" t="s">
        <v>918</v>
      </c>
      <c r="G31" s="805" t="s">
        <v>919</v>
      </c>
      <c r="H31" s="806"/>
      <c r="I31" s="806"/>
      <c r="J31" s="1087" t="s">
        <v>241</v>
      </c>
    </row>
    <row r="32" spans="1:11" s="803" customFormat="1" ht="144">
      <c r="A32" s="1353"/>
      <c r="B32" s="1359"/>
      <c r="C32" s="758" t="s">
        <v>920</v>
      </c>
      <c r="D32" s="111" t="s">
        <v>921</v>
      </c>
      <c r="E32" s="101" t="s">
        <v>922</v>
      </c>
      <c r="F32" s="1087" t="s">
        <v>923</v>
      </c>
      <c r="G32" s="805" t="s">
        <v>924</v>
      </c>
      <c r="H32" s="806"/>
      <c r="I32" s="806"/>
      <c r="J32" s="1087" t="s">
        <v>241</v>
      </c>
    </row>
    <row r="33" spans="1:10" s="803" customFormat="1" ht="108">
      <c r="A33" s="803">
        <v>9</v>
      </c>
      <c r="B33" s="758" t="s">
        <v>987</v>
      </c>
      <c r="C33" s="758" t="s">
        <v>926</v>
      </c>
      <c r="D33" s="111" t="s">
        <v>927</v>
      </c>
      <c r="E33" s="101" t="s">
        <v>928</v>
      </c>
      <c r="F33" s="1087" t="s">
        <v>929</v>
      </c>
      <c r="G33" s="805" t="s">
        <v>930</v>
      </c>
      <c r="H33" s="806"/>
      <c r="I33" s="806"/>
      <c r="J33" s="1087" t="s">
        <v>241</v>
      </c>
    </row>
    <row r="34" spans="1:10" s="803" customFormat="1" ht="168" customHeight="1">
      <c r="A34" s="1353">
        <v>11</v>
      </c>
      <c r="B34" s="1360" t="s">
        <v>936</v>
      </c>
      <c r="C34" s="1360" t="s">
        <v>321</v>
      </c>
      <c r="D34" s="1350" t="s">
        <v>937</v>
      </c>
      <c r="E34" s="1350" t="s">
        <v>938</v>
      </c>
      <c r="F34" s="1336" t="s">
        <v>939</v>
      </c>
      <c r="G34" s="817" t="s">
        <v>940</v>
      </c>
      <c r="H34" s="1344" t="s">
        <v>941</v>
      </c>
      <c r="I34" s="1344"/>
      <c r="J34" s="1336" t="s">
        <v>319</v>
      </c>
    </row>
    <row r="35" spans="1:10" s="803" customFormat="1" ht="33.6">
      <c r="A35" s="1353"/>
      <c r="B35" s="1351"/>
      <c r="C35" s="1351"/>
      <c r="D35" s="1351"/>
      <c r="E35" s="1351"/>
      <c r="F35" s="1337"/>
      <c r="G35" s="818" t="s">
        <v>942</v>
      </c>
      <c r="H35" s="1345"/>
      <c r="I35" s="1345"/>
      <c r="J35" s="1337"/>
    </row>
    <row r="36" spans="1:10" s="803" customFormat="1" ht="18">
      <c r="A36" s="1353"/>
      <c r="B36" s="1352"/>
      <c r="C36" s="1352"/>
      <c r="D36" s="1352"/>
      <c r="E36" s="1352"/>
      <c r="F36" s="1338"/>
      <c r="G36" s="819" t="s">
        <v>943</v>
      </c>
      <c r="H36" s="1346"/>
      <c r="I36" s="1346"/>
      <c r="J36" s="1338"/>
    </row>
    <row r="37" spans="1:10" s="803" customFormat="1" ht="174.75" customHeight="1">
      <c r="A37" s="803">
        <v>12</v>
      </c>
      <c r="B37" s="820" t="s">
        <v>326</v>
      </c>
      <c r="C37" s="1087" t="s">
        <v>327</v>
      </c>
      <c r="D37" s="101" t="s">
        <v>328</v>
      </c>
      <c r="E37" s="1087" t="s">
        <v>329</v>
      </c>
      <c r="F37" s="111" t="s">
        <v>944</v>
      </c>
      <c r="G37" s="821" t="s">
        <v>945</v>
      </c>
      <c r="H37" s="822"/>
      <c r="I37" s="822"/>
      <c r="J37" s="111" t="s">
        <v>319</v>
      </c>
    </row>
    <row r="38" spans="1:10" s="8" customFormat="1" ht="126">
      <c r="A38" s="8">
        <v>13</v>
      </c>
      <c r="B38" s="708" t="s">
        <v>332</v>
      </c>
      <c r="C38" s="128" t="s">
        <v>333</v>
      </c>
      <c r="D38" s="91" t="s">
        <v>334</v>
      </c>
      <c r="E38" s="91" t="s">
        <v>947</v>
      </c>
      <c r="F38" s="128" t="s">
        <v>948</v>
      </c>
      <c r="G38" s="823" t="s">
        <v>949</v>
      </c>
      <c r="H38" s="147"/>
      <c r="I38" s="149" t="s">
        <v>950</v>
      </c>
      <c r="J38" s="128" t="s">
        <v>319</v>
      </c>
    </row>
    <row r="39" spans="1:10" s="803" customFormat="1" ht="108">
      <c r="A39" s="803">
        <v>14</v>
      </c>
      <c r="B39" s="824" t="s">
        <v>951</v>
      </c>
      <c r="C39" s="111" t="s">
        <v>952</v>
      </c>
      <c r="D39" s="101" t="s">
        <v>953</v>
      </c>
      <c r="E39" s="101" t="s">
        <v>954</v>
      </c>
      <c r="F39" s="111" t="s">
        <v>955</v>
      </c>
      <c r="G39" s="821" t="s">
        <v>956</v>
      </c>
      <c r="H39" s="822"/>
      <c r="I39" s="825"/>
      <c r="J39" s="111" t="s">
        <v>319</v>
      </c>
    </row>
    <row r="40" spans="1:10" s="803" customFormat="1" ht="230.25" customHeight="1">
      <c r="A40" s="803">
        <v>15</v>
      </c>
      <c r="B40" s="824" t="s">
        <v>957</v>
      </c>
      <c r="C40" s="824" t="s">
        <v>958</v>
      </c>
      <c r="D40" s="101" t="s">
        <v>346</v>
      </c>
      <c r="E40" s="1089" t="s">
        <v>959</v>
      </c>
      <c r="F40" s="1089" t="s">
        <v>960</v>
      </c>
      <c r="G40" s="821" t="s">
        <v>961</v>
      </c>
      <c r="H40" s="825" t="s">
        <v>962</v>
      </c>
      <c r="I40" s="822"/>
      <c r="J40" s="111" t="s">
        <v>319</v>
      </c>
    </row>
    <row r="41" spans="1:10" s="803" customFormat="1" ht="107.25" customHeight="1">
      <c r="A41" s="803">
        <v>16</v>
      </c>
      <c r="B41" s="824" t="s">
        <v>963</v>
      </c>
      <c r="C41" s="824" t="s">
        <v>964</v>
      </c>
      <c r="D41" s="101" t="s">
        <v>965</v>
      </c>
      <c r="E41" s="1089" t="s">
        <v>966</v>
      </c>
      <c r="F41" s="1089" t="s">
        <v>967</v>
      </c>
      <c r="G41" s="821" t="s">
        <v>968</v>
      </c>
      <c r="H41" s="825"/>
      <c r="I41" s="822"/>
      <c r="J41" s="111" t="s">
        <v>319</v>
      </c>
    </row>
    <row r="42" spans="1:10" s="804" customFormat="1" ht="98.25" customHeight="1">
      <c r="A42" s="1354">
        <v>17</v>
      </c>
      <c r="B42" s="1339" t="s">
        <v>969</v>
      </c>
      <c r="C42" s="1336" t="s">
        <v>970</v>
      </c>
      <c r="D42" s="1336" t="s">
        <v>971</v>
      </c>
      <c r="E42" s="1336" t="s">
        <v>972</v>
      </c>
      <c r="F42" s="1336" t="s">
        <v>973</v>
      </c>
      <c r="G42" s="1339" t="s">
        <v>974</v>
      </c>
      <c r="H42" s="1347"/>
      <c r="I42" s="1347"/>
      <c r="J42" s="1339" t="s">
        <v>319</v>
      </c>
    </row>
    <row r="43" spans="1:10" s="804" customFormat="1" ht="16.8">
      <c r="A43" s="1354"/>
      <c r="B43" s="1342"/>
      <c r="C43" s="1337"/>
      <c r="D43" s="1337"/>
      <c r="E43" s="1337"/>
      <c r="F43" s="1337"/>
      <c r="G43" s="1342"/>
      <c r="H43" s="1348"/>
      <c r="I43" s="1348"/>
      <c r="J43" s="1340"/>
    </row>
    <row r="44" spans="1:10" s="804" customFormat="1" ht="16.8">
      <c r="A44" s="1354"/>
      <c r="B44" s="1342"/>
      <c r="C44" s="1337"/>
      <c r="D44" s="1337"/>
      <c r="E44" s="1337"/>
      <c r="F44" s="1337"/>
      <c r="G44" s="1342"/>
      <c r="H44" s="1348"/>
      <c r="I44" s="1348"/>
      <c r="J44" s="1340"/>
    </row>
    <row r="45" spans="1:10" s="804" customFormat="1" ht="16.8">
      <c r="A45" s="1354"/>
      <c r="B45" s="1342"/>
      <c r="C45" s="1337"/>
      <c r="D45" s="1337"/>
      <c r="E45" s="1337"/>
      <c r="F45" s="1337"/>
      <c r="G45" s="1342"/>
      <c r="H45" s="1348"/>
      <c r="I45" s="1348"/>
      <c r="J45" s="1340"/>
    </row>
    <row r="46" spans="1:10" s="804" customFormat="1" ht="16.8">
      <c r="A46" s="1354"/>
      <c r="B46" s="1342"/>
      <c r="C46" s="1337"/>
      <c r="D46" s="1337"/>
      <c r="E46" s="1337"/>
      <c r="F46" s="1337"/>
      <c r="G46" s="1342"/>
      <c r="H46" s="1348"/>
      <c r="I46" s="1348"/>
      <c r="J46" s="1340"/>
    </row>
    <row r="47" spans="1:10" s="804" customFormat="1" ht="16.8">
      <c r="A47" s="1354"/>
      <c r="B47" s="1342"/>
      <c r="C47" s="1337"/>
      <c r="D47" s="1337"/>
      <c r="E47" s="1337"/>
      <c r="F47" s="1337"/>
      <c r="G47" s="1342"/>
      <c r="H47" s="1348"/>
      <c r="I47" s="1348"/>
      <c r="J47" s="1340"/>
    </row>
    <row r="48" spans="1:10" s="804" customFormat="1" ht="16.8">
      <c r="A48" s="1354"/>
      <c r="B48" s="1342"/>
      <c r="C48" s="1337"/>
      <c r="D48" s="1337"/>
      <c r="E48" s="1337"/>
      <c r="F48" s="1337"/>
      <c r="G48" s="1342"/>
      <c r="H48" s="1348"/>
      <c r="I48" s="1348"/>
      <c r="J48" s="1340"/>
    </row>
    <row r="49" spans="1:11" s="804" customFormat="1" ht="34.5" customHeight="1">
      <c r="A49" s="1354"/>
      <c r="B49" s="1342"/>
      <c r="C49" s="1337"/>
      <c r="D49" s="1337"/>
      <c r="E49" s="1337"/>
      <c r="F49" s="1337"/>
      <c r="G49" s="1342"/>
      <c r="H49" s="1348"/>
      <c r="I49" s="1348"/>
      <c r="J49" s="1340"/>
    </row>
    <row r="50" spans="1:11" s="804" customFormat="1" ht="186.75" customHeight="1">
      <c r="A50" s="1354"/>
      <c r="B50" s="1343"/>
      <c r="C50" s="1338"/>
      <c r="D50" s="1338"/>
      <c r="E50" s="1338"/>
      <c r="F50" s="1338"/>
      <c r="G50" s="1343"/>
      <c r="H50" s="1349"/>
      <c r="I50" s="1349"/>
      <c r="J50" s="1341"/>
    </row>
    <row r="51" spans="1:11" s="8" customFormat="1" ht="139.5" customHeight="1">
      <c r="A51" s="128">
        <v>2</v>
      </c>
      <c r="B51" s="129" t="s">
        <v>975</v>
      </c>
      <c r="C51" s="129" t="s">
        <v>976</v>
      </c>
      <c r="D51" s="128" t="s">
        <v>977</v>
      </c>
      <c r="E51" s="91" t="s">
        <v>978</v>
      </c>
      <c r="F51" s="1069" t="s">
        <v>979</v>
      </c>
      <c r="G51" s="130" t="s">
        <v>980</v>
      </c>
      <c r="H51" s="67"/>
      <c r="I51" s="67"/>
      <c r="J51" s="1069" t="s">
        <v>319</v>
      </c>
      <c r="K51" s="8" t="s">
        <v>981</v>
      </c>
    </row>
    <row r="52" spans="1:11" s="8" customFormat="1" ht="24" customHeight="1">
      <c r="B52" s="129" t="s">
        <v>412</v>
      </c>
      <c r="C52" s="129"/>
      <c r="D52" s="128"/>
      <c r="E52" s="91"/>
      <c r="F52" s="91"/>
      <c r="G52" s="143">
        <v>11537445</v>
      </c>
      <c r="H52" s="144">
        <v>19836759</v>
      </c>
      <c r="I52" s="143" t="s">
        <v>982</v>
      </c>
      <c r="J52" s="91"/>
    </row>
    <row r="53" spans="1:11" s="8" customFormat="1" ht="18">
      <c r="B53" s="1086" t="s">
        <v>413</v>
      </c>
      <c r="C53" s="145"/>
      <c r="D53" s="91"/>
      <c r="E53" s="91"/>
      <c r="F53" s="128"/>
      <c r="G53" s="146"/>
      <c r="H53" s="147"/>
      <c r="I53" s="147"/>
      <c r="J53" s="128"/>
    </row>
    <row r="54" spans="1:11" s="8" customFormat="1" ht="201.6">
      <c r="A54" s="128">
        <v>1</v>
      </c>
      <c r="B54" s="148" t="s">
        <v>420</v>
      </c>
      <c r="C54" s="1069" t="s">
        <v>421</v>
      </c>
      <c r="D54" s="91" t="s">
        <v>422</v>
      </c>
      <c r="E54" s="1069" t="s">
        <v>423</v>
      </c>
      <c r="F54" s="128" t="s">
        <v>983</v>
      </c>
      <c r="G54" s="149" t="s">
        <v>984</v>
      </c>
      <c r="H54" s="147"/>
      <c r="I54" s="147"/>
      <c r="J54" s="128" t="s">
        <v>71</v>
      </c>
    </row>
    <row r="55" spans="1:11" s="8" customFormat="1" ht="53.25" hidden="1" customHeight="1">
      <c r="A55" s="128"/>
      <c r="B55" s="62"/>
      <c r="C55" s="63"/>
      <c r="D55" s="64"/>
      <c r="E55" s="65"/>
      <c r="F55" s="66"/>
      <c r="G55" s="67"/>
      <c r="H55" s="67"/>
      <c r="I55" s="67">
        <f>SUM(G55:H55)</f>
        <v>0</v>
      </c>
      <c r="J55" s="91"/>
    </row>
    <row r="56" spans="1:11" s="8" customFormat="1" ht="19.2">
      <c r="B56" s="68" t="s">
        <v>426</v>
      </c>
      <c r="C56" s="64"/>
      <c r="D56" s="64"/>
      <c r="E56" s="65"/>
      <c r="F56" s="66"/>
      <c r="G56" s="150">
        <v>534200</v>
      </c>
      <c r="H56" s="67"/>
      <c r="I56" s="67"/>
      <c r="J56" s="91"/>
    </row>
    <row r="57" spans="1:11" s="9" customFormat="1" ht="54">
      <c r="B57" s="1268" t="s">
        <v>427</v>
      </c>
      <c r="C57" s="1269"/>
      <c r="D57" s="1270"/>
      <c r="E57" s="69" t="s">
        <v>428</v>
      </c>
      <c r="F57" s="70" t="s">
        <v>429</v>
      </c>
      <c r="G57" s="1271" t="s">
        <v>430</v>
      </c>
      <c r="H57" s="1272"/>
      <c r="I57" s="1273"/>
      <c r="J57" s="70" t="s">
        <v>431</v>
      </c>
    </row>
    <row r="58" spans="1:11" s="10" customFormat="1" ht="18">
      <c r="B58" s="1252" t="s">
        <v>21</v>
      </c>
      <c r="C58" s="1252"/>
      <c r="D58" s="1252"/>
      <c r="E58" s="71" t="s">
        <v>34</v>
      </c>
      <c r="F58" s="71" t="s">
        <v>432</v>
      </c>
      <c r="G58" s="1253" t="s">
        <v>433</v>
      </c>
      <c r="H58" s="1254"/>
      <c r="I58" s="1255"/>
      <c r="J58" s="92" t="s">
        <v>434</v>
      </c>
    </row>
    <row r="59" spans="1:11" s="9" customFormat="1" ht="50.25" customHeight="1">
      <c r="B59" s="1256"/>
      <c r="C59" s="1256"/>
      <c r="D59" s="1256"/>
      <c r="E59" s="72"/>
      <c r="F59" s="73"/>
      <c r="G59" s="74"/>
      <c r="H59" s="74"/>
      <c r="I59" s="74"/>
      <c r="J59" s="93"/>
    </row>
    <row r="60" spans="1:11" s="9" customFormat="1" ht="18">
      <c r="B60" s="1257" t="s">
        <v>436</v>
      </c>
      <c r="C60" s="1258"/>
      <c r="D60" s="1259"/>
      <c r="E60" s="72"/>
      <c r="F60" s="72"/>
      <c r="G60" s="74"/>
      <c r="H60" s="74"/>
      <c r="I60" s="74"/>
      <c r="J60" s="93"/>
    </row>
    <row r="61" spans="1:11" s="9" customFormat="1" ht="19.2">
      <c r="B61" s="1257" t="s">
        <v>437</v>
      </c>
      <c r="C61" s="1258"/>
      <c r="D61" s="1259"/>
      <c r="E61" s="72"/>
      <c r="F61" s="72"/>
      <c r="G61" s="1260"/>
      <c r="H61" s="1261"/>
      <c r="I61" s="1262"/>
      <c r="J61" s="93"/>
    </row>
    <row r="62" spans="1:11" s="9" customFormat="1" ht="18">
      <c r="B62" s="76"/>
      <c r="C62" s="76"/>
      <c r="D62" s="76"/>
      <c r="G62" s="77"/>
      <c r="H62" s="77"/>
      <c r="I62" s="77"/>
      <c r="J62" s="94"/>
    </row>
    <row r="63" spans="1:11" s="9" customFormat="1" ht="41.25" customHeight="1">
      <c r="B63" s="78" t="s">
        <v>438</v>
      </c>
      <c r="C63" s="76"/>
      <c r="D63" s="8"/>
      <c r="E63" s="8" t="s">
        <v>439</v>
      </c>
      <c r="G63" s="79" t="s">
        <v>119</v>
      </c>
      <c r="H63" s="77"/>
      <c r="I63" s="77"/>
      <c r="J63" s="94"/>
    </row>
    <row r="64" spans="1:11" s="9" customFormat="1" ht="17.25" customHeight="1">
      <c r="B64" s="1247" t="s">
        <v>440</v>
      </c>
      <c r="C64" s="1247"/>
      <c r="E64" s="1248" t="s">
        <v>985</v>
      </c>
      <c r="F64" s="1248"/>
      <c r="G64" s="151">
        <v>42877</v>
      </c>
      <c r="H64" s="77"/>
      <c r="I64" s="77"/>
      <c r="J64" s="94"/>
    </row>
    <row r="65" spans="2:10" s="9" customFormat="1" ht="18">
      <c r="B65" s="1249" t="s">
        <v>986</v>
      </c>
      <c r="C65" s="1249"/>
      <c r="D65" s="81"/>
      <c r="E65" s="1250" t="s">
        <v>443</v>
      </c>
      <c r="F65" s="1250"/>
      <c r="G65" s="1251"/>
      <c r="H65" s="1250"/>
      <c r="I65" s="1250"/>
      <c r="J65" s="1250"/>
    </row>
    <row r="66" spans="2:10" s="9" customFormat="1" ht="18">
      <c r="D66" s="84"/>
      <c r="G66" s="77"/>
      <c r="H66" s="77"/>
      <c r="I66" s="77"/>
      <c r="J66" s="94"/>
    </row>
    <row r="67" spans="2:10" s="9" customFormat="1" ht="18">
      <c r="D67" s="84"/>
      <c r="G67" s="77"/>
      <c r="H67" s="77"/>
      <c r="I67" s="77"/>
      <c r="J67" s="94"/>
    </row>
  </sheetData>
  <mergeCells count="51">
    <mergeCell ref="B1:J1"/>
    <mergeCell ref="B2:J2"/>
    <mergeCell ref="G8:I8"/>
    <mergeCell ref="G9:I9"/>
    <mergeCell ref="B57:D57"/>
    <mergeCell ref="G57:I57"/>
    <mergeCell ref="C8:C9"/>
    <mergeCell ref="C13:C14"/>
    <mergeCell ref="C15:C19"/>
    <mergeCell ref="C34:C36"/>
    <mergeCell ref="C42:C50"/>
    <mergeCell ref="D8:D9"/>
    <mergeCell ref="D30:D31"/>
    <mergeCell ref="D34:D36"/>
    <mergeCell ref="D42:D50"/>
    <mergeCell ref="E8:E9"/>
    <mergeCell ref="B58:D58"/>
    <mergeCell ref="G58:I58"/>
    <mergeCell ref="B59:D59"/>
    <mergeCell ref="B60:D60"/>
    <mergeCell ref="B61:D61"/>
    <mergeCell ref="G61:I61"/>
    <mergeCell ref="B64:C64"/>
    <mergeCell ref="E64:F64"/>
    <mergeCell ref="B65:C65"/>
    <mergeCell ref="E65:F65"/>
    <mergeCell ref="G65:J65"/>
    <mergeCell ref="A15:A19"/>
    <mergeCell ref="A29:A32"/>
    <mergeCell ref="A34:A36"/>
    <mergeCell ref="A42:A50"/>
    <mergeCell ref="B8:B9"/>
    <mergeCell ref="B13:B14"/>
    <mergeCell ref="B15:B19"/>
    <mergeCell ref="B29:B32"/>
    <mergeCell ref="B34:B36"/>
    <mergeCell ref="B42:B50"/>
    <mergeCell ref="E22:E28"/>
    <mergeCell ref="E34:E36"/>
    <mergeCell ref="E42:E50"/>
    <mergeCell ref="F8:F9"/>
    <mergeCell ref="F34:F36"/>
    <mergeCell ref="F42:F50"/>
    <mergeCell ref="J8:J9"/>
    <mergeCell ref="J34:J36"/>
    <mergeCell ref="J42:J50"/>
    <mergeCell ref="G42:G50"/>
    <mergeCell ref="H34:H36"/>
    <mergeCell ref="H42:H50"/>
    <mergeCell ref="I34:I36"/>
    <mergeCell ref="I42:I50"/>
  </mergeCells>
  <pageMargins left="0.2" right="0.2" top="0.75" bottom="0.25" header="0.3" footer="0.3"/>
  <pageSetup paperSize="256" scale="90" orientation="landscape"/>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76"/>
  <sheetViews>
    <sheetView topLeftCell="A49" zoomScaleSheetLayoutView="150" workbookViewId="0">
      <selection activeCell="B1" sqref="B1:J1"/>
    </sheetView>
  </sheetViews>
  <sheetFormatPr defaultColWidth="9.109375" defaultRowHeight="15.6"/>
  <cols>
    <col min="1" max="1" width="3" customWidth="1"/>
    <col min="2" max="2" width="20.33203125" customWidth="1"/>
    <col min="3" max="3" width="22.109375" customWidth="1"/>
    <col min="4" max="4" width="17" style="11" customWidth="1"/>
    <col min="5" max="5" width="22.5546875" customWidth="1"/>
    <col min="6" max="6" width="31.5546875" customWidth="1"/>
    <col min="7" max="7" width="22.5546875" style="12" customWidth="1"/>
    <col min="8" max="8" width="13.6640625" style="12" customWidth="1"/>
    <col min="9" max="9" width="15.109375" style="12" customWidth="1"/>
    <col min="10" max="10" width="9.88671875" style="13" customWidth="1"/>
    <col min="11" max="11" width="32.88671875" hidden="1" customWidth="1"/>
    <col min="12" max="12" width="24.5546875" hidden="1" customWidth="1"/>
    <col min="13" max="13" width="18.33203125" style="98" hidden="1" customWidth="1"/>
  </cols>
  <sheetData>
    <row r="1" spans="1:13" ht="18">
      <c r="B1" s="1263" t="s">
        <v>0</v>
      </c>
      <c r="C1" s="1263"/>
      <c r="D1" s="1263"/>
      <c r="E1" s="1263"/>
      <c r="F1" s="1263"/>
      <c r="G1" s="1263"/>
      <c r="H1" s="1263"/>
      <c r="I1" s="1263"/>
      <c r="J1" s="1263"/>
    </row>
    <row r="2" spans="1:13" ht="18">
      <c r="B2" s="1263" t="s">
        <v>988</v>
      </c>
      <c r="C2" s="1263"/>
      <c r="D2" s="1263"/>
      <c r="E2" s="1263"/>
      <c r="F2" s="1263"/>
      <c r="G2" s="1263"/>
      <c r="H2" s="1263"/>
      <c r="I2" s="1263"/>
      <c r="J2" s="1263"/>
    </row>
    <row r="3" spans="1:13" ht="9" customHeight="1">
      <c r="B3" s="14"/>
      <c r="C3" s="14"/>
      <c r="D3" s="14"/>
      <c r="E3" s="14"/>
      <c r="F3" s="14"/>
      <c r="G3" s="15"/>
      <c r="H3" s="15"/>
      <c r="I3" s="85"/>
      <c r="J3" s="14"/>
    </row>
    <row r="4" spans="1:13">
      <c r="B4" s="16" t="s">
        <v>2</v>
      </c>
      <c r="C4" s="16" t="s">
        <v>3</v>
      </c>
      <c r="E4" s="16" t="s">
        <v>8</v>
      </c>
      <c r="F4" s="793">
        <v>891567970</v>
      </c>
    </row>
    <row r="5" spans="1:13">
      <c r="B5" s="16" t="s">
        <v>4</v>
      </c>
      <c r="C5" s="16" t="s">
        <v>5</v>
      </c>
      <c r="E5" s="16" t="s">
        <v>9</v>
      </c>
      <c r="F5" s="17">
        <v>64826771.439999998</v>
      </c>
    </row>
    <row r="6" spans="1:13">
      <c r="B6" s="16" t="s">
        <v>6</v>
      </c>
      <c r="C6" s="16" t="s">
        <v>7</v>
      </c>
    </row>
    <row r="8" spans="1:13" ht="15" customHeight="1">
      <c r="B8" s="1384" t="s">
        <v>10</v>
      </c>
      <c r="C8" s="1384" t="s">
        <v>12</v>
      </c>
      <c r="D8" s="1384" t="s">
        <v>289</v>
      </c>
      <c r="E8" s="1386" t="s">
        <v>14</v>
      </c>
      <c r="F8" s="1384" t="s">
        <v>290</v>
      </c>
      <c r="G8" s="1374" t="s">
        <v>17</v>
      </c>
      <c r="H8" s="1375"/>
      <c r="I8" s="1375"/>
      <c r="J8" s="1384" t="s">
        <v>291</v>
      </c>
      <c r="M8" s="733" t="s">
        <v>989</v>
      </c>
    </row>
    <row r="9" spans="1:13" ht="35.25" customHeight="1">
      <c r="B9" s="1385"/>
      <c r="C9" s="1385"/>
      <c r="D9" s="1385"/>
      <c r="E9" s="1387"/>
      <c r="F9" s="1385"/>
      <c r="G9" s="1376" t="s">
        <v>32</v>
      </c>
      <c r="H9" s="1377"/>
      <c r="I9" s="1377"/>
      <c r="J9" s="1385"/>
      <c r="M9" s="734"/>
    </row>
    <row r="10" spans="1:13" ht="14.4">
      <c r="B10" s="1090" t="s">
        <v>27</v>
      </c>
      <c r="C10" s="1090" t="s">
        <v>28</v>
      </c>
      <c r="D10" s="1091" t="s">
        <v>29</v>
      </c>
      <c r="E10" s="1090" t="s">
        <v>30</v>
      </c>
      <c r="F10" s="1092" t="s">
        <v>31</v>
      </c>
      <c r="G10" s="776" t="s">
        <v>23</v>
      </c>
      <c r="H10" s="776" t="s">
        <v>24</v>
      </c>
      <c r="I10" s="784" t="s">
        <v>25</v>
      </c>
      <c r="J10" s="1091" t="s">
        <v>33</v>
      </c>
      <c r="M10" s="785"/>
    </row>
    <row r="11" spans="1:13" s="95" customFormat="1" ht="14.4">
      <c r="B11" s="1093" t="s">
        <v>292</v>
      </c>
      <c r="C11" s="693"/>
      <c r="D11" s="694"/>
      <c r="E11" s="693"/>
      <c r="F11" s="695"/>
      <c r="G11" s="696"/>
      <c r="H11" s="696"/>
      <c r="I11" s="738"/>
      <c r="J11" s="694"/>
      <c r="M11" s="739"/>
    </row>
    <row r="12" spans="1:13" s="687" customFormat="1" ht="115.2">
      <c r="A12" s="1361">
        <v>1</v>
      </c>
      <c r="B12" s="1364" t="s">
        <v>990</v>
      </c>
      <c r="C12" s="1364" t="s">
        <v>991</v>
      </c>
      <c r="D12" s="1044" t="s">
        <v>992</v>
      </c>
      <c r="E12" s="1044" t="s">
        <v>993</v>
      </c>
      <c r="F12" s="1044" t="s">
        <v>994</v>
      </c>
      <c r="G12" s="700">
        <v>3000000</v>
      </c>
      <c r="H12" s="701"/>
      <c r="I12" s="742"/>
      <c r="J12" s="129" t="s">
        <v>71</v>
      </c>
      <c r="M12" s="741"/>
    </row>
    <row r="13" spans="1:13" s="687" customFormat="1" ht="100.8">
      <c r="A13" s="1362"/>
      <c r="B13" s="1365"/>
      <c r="C13" s="1365"/>
      <c r="D13" s="1044" t="s">
        <v>995</v>
      </c>
      <c r="E13" s="1044" t="s">
        <v>996</v>
      </c>
      <c r="F13" s="1044" t="s">
        <v>997</v>
      </c>
      <c r="G13" s="700">
        <v>5000000</v>
      </c>
      <c r="H13" s="701"/>
      <c r="I13" s="742"/>
      <c r="J13" s="129" t="s">
        <v>71</v>
      </c>
      <c r="M13" s="741"/>
    </row>
    <row r="14" spans="1:13" s="8" customFormat="1" ht="247.5" customHeight="1">
      <c r="A14" s="129">
        <v>2</v>
      </c>
      <c r="B14" s="129" t="s">
        <v>998</v>
      </c>
      <c r="C14" s="129" t="s">
        <v>837</v>
      </c>
      <c r="D14" s="698" t="s">
        <v>999</v>
      </c>
      <c r="E14" s="1044" t="s">
        <v>1000</v>
      </c>
      <c r="F14" s="129" t="s">
        <v>1001</v>
      </c>
      <c r="G14" s="705">
        <v>2000000</v>
      </c>
      <c r="H14" s="743"/>
      <c r="I14" s="743"/>
      <c r="J14" s="129" t="s">
        <v>71</v>
      </c>
      <c r="K14" s="743"/>
      <c r="L14" s="743">
        <v>963683</v>
      </c>
      <c r="M14" s="783">
        <f>[1]Main!$L$240</f>
        <v>1036200</v>
      </c>
    </row>
    <row r="15" spans="1:13" s="8" customFormat="1" ht="129.6">
      <c r="A15" s="129">
        <v>3</v>
      </c>
      <c r="B15" s="697" t="s">
        <v>1002</v>
      </c>
      <c r="C15" s="1044" t="s">
        <v>849</v>
      </c>
      <c r="D15" s="1044" t="s">
        <v>295</v>
      </c>
      <c r="E15" s="1044" t="s">
        <v>1003</v>
      </c>
      <c r="F15" s="1044" t="s">
        <v>1004</v>
      </c>
      <c r="G15" s="703">
        <v>200000</v>
      </c>
      <c r="H15" s="703"/>
      <c r="I15" s="703"/>
      <c r="J15" s="1044" t="s">
        <v>71</v>
      </c>
      <c r="K15" s="129"/>
      <c r="L15" s="743">
        <v>100000</v>
      </c>
      <c r="M15" s="744">
        <v>100000</v>
      </c>
    </row>
    <row r="16" spans="1:13" s="8" customFormat="1" ht="129.6">
      <c r="A16" s="129">
        <v>4</v>
      </c>
      <c r="B16" s="697" t="s">
        <v>1005</v>
      </c>
      <c r="C16" s="1044" t="s">
        <v>1006</v>
      </c>
      <c r="D16" s="1044" t="s">
        <v>1007</v>
      </c>
      <c r="E16" s="1044" t="s">
        <v>1008</v>
      </c>
      <c r="F16" s="1044" t="s">
        <v>1009</v>
      </c>
      <c r="G16" s="703">
        <v>2500000</v>
      </c>
      <c r="H16" s="703"/>
      <c r="I16" s="703"/>
      <c r="J16" s="1044" t="s">
        <v>71</v>
      </c>
      <c r="K16" s="129"/>
      <c r="L16" s="743"/>
      <c r="M16" s="744"/>
    </row>
    <row r="17" spans="1:13" s="8" customFormat="1" ht="216">
      <c r="A17" s="129">
        <v>5</v>
      </c>
      <c r="B17" s="697" t="s">
        <v>1010</v>
      </c>
      <c r="C17" s="1044" t="s">
        <v>1011</v>
      </c>
      <c r="D17" s="777" t="s">
        <v>1012</v>
      </c>
      <c r="E17" s="1044" t="s">
        <v>1013</v>
      </c>
      <c r="F17" s="1044" t="s">
        <v>1014</v>
      </c>
      <c r="G17" s="703"/>
      <c r="H17" s="703"/>
      <c r="I17" s="703">
        <v>4000000</v>
      </c>
      <c r="J17" s="1044" t="s">
        <v>71</v>
      </c>
      <c r="K17" s="129"/>
      <c r="L17" s="743"/>
      <c r="M17" s="744"/>
    </row>
    <row r="18" spans="1:13" s="8" customFormat="1" ht="219.75" customHeight="1">
      <c r="A18" s="129">
        <v>6</v>
      </c>
      <c r="B18" s="129" t="s">
        <v>931</v>
      </c>
      <c r="C18" s="129" t="s">
        <v>314</v>
      </c>
      <c r="D18" s="1044" t="s">
        <v>1015</v>
      </c>
      <c r="E18" s="1044" t="s">
        <v>1016</v>
      </c>
      <c r="F18" s="129" t="s">
        <v>1017</v>
      </c>
      <c r="G18" s="705">
        <v>1000000</v>
      </c>
      <c r="H18" s="129"/>
      <c r="I18" s="705"/>
      <c r="J18" s="129" t="s">
        <v>319</v>
      </c>
      <c r="K18" s="129" t="s">
        <v>935</v>
      </c>
      <c r="L18" s="743">
        <v>549626</v>
      </c>
      <c r="M18" s="744">
        <v>1250000</v>
      </c>
    </row>
    <row r="19" spans="1:13" s="8" customFormat="1" ht="114.75" customHeight="1">
      <c r="A19" s="129">
        <v>7</v>
      </c>
      <c r="B19" s="129" t="s">
        <v>1018</v>
      </c>
      <c r="C19" s="129" t="s">
        <v>1019</v>
      </c>
      <c r="D19" s="1044" t="s">
        <v>1020</v>
      </c>
      <c r="E19" s="1044" t="s">
        <v>1021</v>
      </c>
      <c r="F19" s="129" t="s">
        <v>1022</v>
      </c>
      <c r="G19" s="705">
        <v>1000000</v>
      </c>
      <c r="H19" s="705">
        <v>1000000</v>
      </c>
      <c r="I19" s="705">
        <v>18000000</v>
      </c>
      <c r="J19" s="129" t="s">
        <v>319</v>
      </c>
      <c r="K19" s="129"/>
      <c r="L19" s="743"/>
      <c r="M19" s="744"/>
    </row>
    <row r="20" spans="1:13" s="8" customFormat="1" ht="115.2">
      <c r="A20" s="129">
        <v>8</v>
      </c>
      <c r="B20" s="129" t="s">
        <v>1023</v>
      </c>
      <c r="C20" s="129" t="s">
        <v>1024</v>
      </c>
      <c r="D20" s="1044" t="s">
        <v>1025</v>
      </c>
      <c r="E20" s="1044" t="s">
        <v>1026</v>
      </c>
      <c r="F20" s="714" t="s">
        <v>1027</v>
      </c>
      <c r="G20" s="705">
        <v>1000000</v>
      </c>
      <c r="H20" s="705"/>
      <c r="I20" s="705"/>
      <c r="J20" s="129" t="s">
        <v>319</v>
      </c>
      <c r="K20" s="129"/>
      <c r="L20" s="743"/>
      <c r="M20" s="744"/>
    </row>
    <row r="21" spans="1:13" s="8" customFormat="1" ht="159" customHeight="1">
      <c r="A21" s="129">
        <v>9</v>
      </c>
      <c r="B21" s="697" t="s">
        <v>326</v>
      </c>
      <c r="C21" s="1044" t="s">
        <v>327</v>
      </c>
      <c r="D21" s="698" t="s">
        <v>1028</v>
      </c>
      <c r="E21" s="1044" t="s">
        <v>1029</v>
      </c>
      <c r="F21" s="129" t="s">
        <v>1030</v>
      </c>
      <c r="G21" s="778">
        <v>500000</v>
      </c>
      <c r="H21" s="779"/>
      <c r="I21" s="705"/>
      <c r="J21" s="129" t="s">
        <v>319</v>
      </c>
      <c r="K21" s="129"/>
      <c r="L21" s="743"/>
      <c r="M21" s="744"/>
    </row>
    <row r="22" spans="1:13" s="8" customFormat="1" ht="255.75" customHeight="1">
      <c r="A22" s="129">
        <v>10</v>
      </c>
      <c r="B22" s="129" t="s">
        <v>1031</v>
      </c>
      <c r="C22" s="129" t="s">
        <v>976</v>
      </c>
      <c r="D22" s="129" t="s">
        <v>1032</v>
      </c>
      <c r="E22" s="698" t="s">
        <v>978</v>
      </c>
      <c r="F22" s="1044" t="s">
        <v>1033</v>
      </c>
      <c r="G22" s="703">
        <v>300000</v>
      </c>
      <c r="H22" s="703"/>
      <c r="I22" s="703"/>
      <c r="J22" s="1044" t="s">
        <v>319</v>
      </c>
      <c r="K22" s="129" t="s">
        <v>981</v>
      </c>
      <c r="L22" s="743">
        <v>100000</v>
      </c>
      <c r="M22" s="744">
        <v>350000</v>
      </c>
    </row>
    <row r="23" spans="1:13" s="8" customFormat="1" ht="96.75" customHeight="1">
      <c r="A23" s="1323">
        <v>11</v>
      </c>
      <c r="B23" s="1323" t="s">
        <v>1034</v>
      </c>
      <c r="C23" s="1323" t="s">
        <v>94</v>
      </c>
      <c r="D23" s="129" t="s">
        <v>1035</v>
      </c>
      <c r="E23" s="129" t="s">
        <v>784</v>
      </c>
      <c r="F23" s="698" t="s">
        <v>1036</v>
      </c>
      <c r="G23" s="703">
        <v>300000</v>
      </c>
      <c r="H23" s="698"/>
      <c r="I23" s="703"/>
      <c r="J23" s="781" t="s">
        <v>1037</v>
      </c>
      <c r="K23" s="703">
        <v>500000</v>
      </c>
      <c r="L23" s="129" t="s">
        <v>65</v>
      </c>
      <c r="M23" s="1044" t="s">
        <v>309</v>
      </c>
    </row>
    <row r="24" spans="1:13" s="8" customFormat="1" ht="57" customHeight="1">
      <c r="A24" s="1324"/>
      <c r="B24" s="1324"/>
      <c r="C24" s="1324"/>
      <c r="D24" s="794" t="s">
        <v>1038</v>
      </c>
      <c r="E24" s="129" t="s">
        <v>1039</v>
      </c>
      <c r="F24" s="698" t="s">
        <v>1040</v>
      </c>
      <c r="G24" s="703"/>
      <c r="H24" s="698"/>
      <c r="I24" s="703">
        <v>500000</v>
      </c>
      <c r="J24" s="781" t="s">
        <v>1037</v>
      </c>
      <c r="K24" s="699">
        <f>1678571.43+50000</f>
        <v>1728571.43</v>
      </c>
      <c r="L24" s="129" t="s">
        <v>65</v>
      </c>
      <c r="M24" s="1044" t="s">
        <v>309</v>
      </c>
    </row>
    <row r="25" spans="1:13" s="8" customFormat="1" ht="75.75" customHeight="1">
      <c r="A25" s="1324"/>
      <c r="B25" s="1324"/>
      <c r="C25" s="1324"/>
      <c r="D25" s="714" t="s">
        <v>1041</v>
      </c>
      <c r="E25" s="129" t="s">
        <v>370</v>
      </c>
      <c r="F25" s="698" t="s">
        <v>1042</v>
      </c>
      <c r="G25" s="698"/>
      <c r="H25" s="698"/>
      <c r="I25" s="703">
        <v>50000000</v>
      </c>
      <c r="J25" s="781" t="s">
        <v>1037</v>
      </c>
      <c r="K25" s="699">
        <v>878571.43</v>
      </c>
      <c r="L25" s="129" t="s">
        <v>65</v>
      </c>
      <c r="M25" s="1044" t="s">
        <v>309</v>
      </c>
    </row>
    <row r="26" spans="1:13" s="8" customFormat="1" ht="43.2">
      <c r="A26" s="1324"/>
      <c r="B26" s="1324"/>
      <c r="C26" s="1324"/>
      <c r="D26" s="714" t="s">
        <v>1043</v>
      </c>
      <c r="E26" s="129" t="s">
        <v>1044</v>
      </c>
      <c r="F26" s="698" t="s">
        <v>1045</v>
      </c>
      <c r="G26" s="703">
        <v>500000</v>
      </c>
      <c r="H26" s="698"/>
      <c r="I26" s="703"/>
      <c r="J26" s="781" t="s">
        <v>1037</v>
      </c>
      <c r="K26" s="699">
        <v>1678571.43</v>
      </c>
      <c r="L26" s="129" t="s">
        <v>65</v>
      </c>
      <c r="M26" s="1044" t="s">
        <v>309</v>
      </c>
    </row>
    <row r="27" spans="1:13" s="8" customFormat="1" ht="28.8">
      <c r="A27" s="1325"/>
      <c r="B27" s="1325"/>
      <c r="C27" s="1325"/>
      <c r="D27" s="714" t="s">
        <v>1046</v>
      </c>
      <c r="E27" s="129" t="s">
        <v>370</v>
      </c>
      <c r="F27" s="698" t="s">
        <v>1047</v>
      </c>
      <c r="G27" s="703"/>
      <c r="H27" s="698"/>
      <c r="I27" s="703">
        <v>10000000</v>
      </c>
      <c r="J27" s="781" t="s">
        <v>1037</v>
      </c>
      <c r="K27" s="699"/>
      <c r="L27" s="129"/>
      <c r="M27" s="698"/>
    </row>
    <row r="28" spans="1:13" s="8" customFormat="1" ht="93.6">
      <c r="A28" s="718"/>
      <c r="B28" s="718"/>
      <c r="C28" s="795"/>
      <c r="D28" s="780" t="s">
        <v>1048</v>
      </c>
      <c r="E28" s="129" t="s">
        <v>370</v>
      </c>
      <c r="F28" s="698" t="s">
        <v>1049</v>
      </c>
      <c r="G28" s="789"/>
      <c r="H28" s="698"/>
      <c r="I28" s="703">
        <v>21027142.870000001</v>
      </c>
      <c r="J28" s="781" t="s">
        <v>309</v>
      </c>
      <c r="K28" s="699"/>
      <c r="L28" s="129"/>
      <c r="M28" s="698"/>
    </row>
    <row r="29" spans="1:13" s="8" customFormat="1" ht="135.75" customHeight="1">
      <c r="A29" s="796">
        <v>12</v>
      </c>
      <c r="B29" s="697" t="s">
        <v>1050</v>
      </c>
      <c r="C29" s="697" t="s">
        <v>454</v>
      </c>
      <c r="D29" s="1044" t="s">
        <v>1051</v>
      </c>
      <c r="E29" s="1044" t="s">
        <v>1052</v>
      </c>
      <c r="F29" s="1044" t="s">
        <v>1053</v>
      </c>
      <c r="G29" s="703">
        <v>500000</v>
      </c>
      <c r="H29" s="698"/>
      <c r="I29" s="703"/>
      <c r="J29" s="781" t="s">
        <v>1054</v>
      </c>
      <c r="K29" s="699"/>
      <c r="L29" s="129"/>
      <c r="M29" s="698"/>
    </row>
    <row r="30" spans="1:13" s="8" customFormat="1" ht="50.25" customHeight="1">
      <c r="A30" s="1363">
        <v>13</v>
      </c>
      <c r="B30" s="1323" t="s">
        <v>1055</v>
      </c>
      <c r="C30" s="1323" t="s">
        <v>853</v>
      </c>
      <c r="D30" s="129" t="s">
        <v>862</v>
      </c>
      <c r="E30" s="698" t="s">
        <v>863</v>
      </c>
      <c r="F30" s="1044" t="s">
        <v>1056</v>
      </c>
      <c r="G30" s="703">
        <v>1000000</v>
      </c>
      <c r="H30" s="703"/>
      <c r="I30" s="703"/>
      <c r="J30" s="1044" t="s">
        <v>830</v>
      </c>
      <c r="K30" s="129"/>
      <c r="L30" s="743">
        <v>500000</v>
      </c>
      <c r="M30" s="744">
        <v>900000</v>
      </c>
    </row>
    <row r="31" spans="1:13" s="8" customFormat="1" ht="67.5" customHeight="1">
      <c r="A31" s="1363"/>
      <c r="B31" s="1324"/>
      <c r="C31" s="1324"/>
      <c r="D31" s="129" t="s">
        <v>1057</v>
      </c>
      <c r="E31" s="698" t="s">
        <v>1058</v>
      </c>
      <c r="F31" s="1044" t="s">
        <v>1059</v>
      </c>
      <c r="G31" s="713">
        <v>5930000</v>
      </c>
      <c r="H31" s="703"/>
      <c r="I31" s="703"/>
      <c r="J31" s="1044" t="s">
        <v>830</v>
      </c>
      <c r="K31" s="129"/>
      <c r="L31" s="743"/>
      <c r="M31" s="744"/>
    </row>
    <row r="32" spans="1:13" s="8" customFormat="1" ht="50.25" customHeight="1">
      <c r="A32" s="1363"/>
      <c r="B32" s="1324"/>
      <c r="C32" s="1324"/>
      <c r="D32" s="714" t="s">
        <v>1060</v>
      </c>
      <c r="E32" s="698" t="s">
        <v>1061</v>
      </c>
      <c r="F32" s="1044" t="s">
        <v>1062</v>
      </c>
      <c r="G32" s="703">
        <v>7730000</v>
      </c>
      <c r="H32" s="703"/>
      <c r="I32" s="703"/>
      <c r="J32" s="1044" t="s">
        <v>830</v>
      </c>
      <c r="K32" s="129"/>
      <c r="L32" s="743"/>
      <c r="M32" s="744"/>
    </row>
    <row r="33" spans="1:13" s="8" customFormat="1" ht="67.5" customHeight="1">
      <c r="A33" s="1363"/>
      <c r="B33" s="1324"/>
      <c r="C33" s="1324"/>
      <c r="D33" s="714" t="s">
        <v>1063</v>
      </c>
      <c r="E33" s="698" t="s">
        <v>1064</v>
      </c>
      <c r="F33" s="1044" t="s">
        <v>1065</v>
      </c>
      <c r="G33" s="713">
        <v>1090000</v>
      </c>
      <c r="H33" s="703"/>
      <c r="I33" s="703"/>
      <c r="J33" s="1044" t="s">
        <v>830</v>
      </c>
      <c r="K33" s="129"/>
      <c r="L33" s="743"/>
      <c r="M33" s="744"/>
    </row>
    <row r="34" spans="1:13" s="8" customFormat="1" ht="81" customHeight="1">
      <c r="A34" s="1363"/>
      <c r="B34" s="1324"/>
      <c r="C34" s="1324"/>
      <c r="D34" s="714" t="s">
        <v>1066</v>
      </c>
      <c r="E34" s="698" t="s">
        <v>1067</v>
      </c>
      <c r="F34" s="1044" t="s">
        <v>1068</v>
      </c>
      <c r="G34" s="713">
        <v>2250000</v>
      </c>
      <c r="H34" s="703"/>
      <c r="I34" s="703"/>
      <c r="J34" s="1044" t="s">
        <v>830</v>
      </c>
      <c r="K34" s="129"/>
      <c r="L34" s="743"/>
      <c r="M34" s="744"/>
    </row>
    <row r="35" spans="1:13" s="8" customFormat="1" ht="80.25" customHeight="1">
      <c r="A35" s="1363"/>
      <c r="B35" s="1324"/>
      <c r="C35" s="1324"/>
      <c r="D35" s="129" t="s">
        <v>1069</v>
      </c>
      <c r="E35" s="698" t="s">
        <v>1070</v>
      </c>
      <c r="F35" s="698" t="s">
        <v>1071</v>
      </c>
      <c r="G35" s="781"/>
      <c r="H35" s="703"/>
      <c r="I35" s="703">
        <v>1000000</v>
      </c>
      <c r="J35" s="698" t="s">
        <v>830</v>
      </c>
      <c r="K35" s="129"/>
      <c r="L35" s="743"/>
      <c r="M35" s="744">
        <v>4625000</v>
      </c>
    </row>
    <row r="36" spans="1:13" s="8" customFormat="1" ht="93.75" customHeight="1">
      <c r="A36" s="797"/>
      <c r="B36" s="1324"/>
      <c r="C36" s="1324"/>
      <c r="D36" s="718" t="s">
        <v>1072</v>
      </c>
      <c r="E36" s="698" t="s">
        <v>1073</v>
      </c>
      <c r="F36" s="698" t="s">
        <v>1074</v>
      </c>
      <c r="G36" s="713">
        <v>1605200</v>
      </c>
      <c r="H36" s="703"/>
      <c r="I36" s="703"/>
      <c r="J36" s="698" t="s">
        <v>830</v>
      </c>
      <c r="K36" s="129"/>
      <c r="L36" s="743"/>
      <c r="M36" s="744"/>
    </row>
    <row r="37" spans="1:13" s="8" customFormat="1" ht="94.5" customHeight="1">
      <c r="A37" s="797"/>
      <c r="B37" s="1324"/>
      <c r="C37" s="1324"/>
      <c r="D37" s="698" t="s">
        <v>1075</v>
      </c>
      <c r="E37" s="698" t="s">
        <v>1076</v>
      </c>
      <c r="F37" s="698" t="s">
        <v>1077</v>
      </c>
      <c r="G37" s="713">
        <v>50000</v>
      </c>
      <c r="H37" s="703"/>
      <c r="I37" s="703"/>
      <c r="J37" s="698" t="s">
        <v>830</v>
      </c>
      <c r="K37" s="129"/>
      <c r="L37" s="743"/>
      <c r="M37" s="744"/>
    </row>
    <row r="38" spans="1:13" s="8" customFormat="1" ht="84" customHeight="1">
      <c r="A38" s="797"/>
      <c r="B38" s="1324"/>
      <c r="C38" s="1325"/>
      <c r="D38" s="698" t="s">
        <v>1078</v>
      </c>
      <c r="E38" s="698" t="s">
        <v>1079</v>
      </c>
      <c r="F38" s="698" t="s">
        <v>1080</v>
      </c>
      <c r="G38" s="713">
        <v>15600000</v>
      </c>
      <c r="H38" s="703"/>
      <c r="I38" s="703"/>
      <c r="J38" s="698" t="s">
        <v>830</v>
      </c>
      <c r="K38" s="129"/>
      <c r="L38" s="743"/>
      <c r="M38" s="744"/>
    </row>
    <row r="39" spans="1:13" s="9" customFormat="1" ht="98.25" customHeight="1">
      <c r="A39" s="1323">
        <v>14</v>
      </c>
      <c r="B39" s="1324" t="s">
        <v>905</v>
      </c>
      <c r="C39" s="1366" t="s">
        <v>906</v>
      </c>
      <c r="D39" s="718" t="s">
        <v>907</v>
      </c>
      <c r="E39" s="698" t="s">
        <v>1081</v>
      </c>
      <c r="F39" s="1044" t="s">
        <v>1082</v>
      </c>
      <c r="G39" s="703">
        <v>500000</v>
      </c>
      <c r="H39" s="703"/>
      <c r="I39" s="703"/>
      <c r="J39" s="1044" t="s">
        <v>241</v>
      </c>
      <c r="K39" s="129"/>
      <c r="L39" s="743">
        <v>400000</v>
      </c>
      <c r="M39" s="744">
        <v>505000</v>
      </c>
    </row>
    <row r="40" spans="1:13" s="9" customFormat="1" ht="130.5" customHeight="1">
      <c r="A40" s="1324"/>
      <c r="B40" s="1324"/>
      <c r="C40" s="1367"/>
      <c r="D40" s="129" t="s">
        <v>854</v>
      </c>
      <c r="E40" s="698" t="s">
        <v>855</v>
      </c>
      <c r="F40" s="698" t="s">
        <v>1083</v>
      </c>
      <c r="G40" s="703">
        <v>400000</v>
      </c>
      <c r="H40" s="703"/>
      <c r="I40" s="703"/>
      <c r="J40" s="1044" t="s">
        <v>241</v>
      </c>
      <c r="K40" s="129"/>
      <c r="L40" s="743"/>
      <c r="M40" s="744"/>
    </row>
    <row r="41" spans="1:13" s="9" customFormat="1" ht="81.75" customHeight="1">
      <c r="A41" s="1325"/>
      <c r="B41" s="1324"/>
      <c r="C41" s="129" t="s">
        <v>911</v>
      </c>
      <c r="D41" s="710" t="s">
        <v>912</v>
      </c>
      <c r="E41" s="698" t="s">
        <v>913</v>
      </c>
      <c r="F41" s="1044" t="s">
        <v>1084</v>
      </c>
      <c r="G41" s="703">
        <v>1200000</v>
      </c>
      <c r="H41" s="703"/>
      <c r="I41" s="703"/>
      <c r="J41" s="1044" t="s">
        <v>241</v>
      </c>
      <c r="K41" s="129"/>
      <c r="L41" s="743">
        <v>200000</v>
      </c>
      <c r="M41" s="744">
        <v>1055000</v>
      </c>
    </row>
    <row r="42" spans="1:13" s="9" customFormat="1" ht="86.4">
      <c r="A42" s="129">
        <v>15</v>
      </c>
      <c r="B42" s="129" t="s">
        <v>925</v>
      </c>
      <c r="C42" s="129" t="s">
        <v>926</v>
      </c>
      <c r="D42" s="129" t="s">
        <v>927</v>
      </c>
      <c r="E42" s="698" t="s">
        <v>928</v>
      </c>
      <c r="F42" s="1044" t="s">
        <v>1085</v>
      </c>
      <c r="G42" s="703">
        <v>300000</v>
      </c>
      <c r="H42" s="703"/>
      <c r="I42" s="703"/>
      <c r="J42" s="1044" t="s">
        <v>309</v>
      </c>
      <c r="K42" s="129"/>
      <c r="L42" s="743"/>
      <c r="M42" s="744"/>
    </row>
    <row r="43" spans="1:13" s="9" customFormat="1" ht="102" customHeight="1">
      <c r="A43" s="129">
        <v>16</v>
      </c>
      <c r="B43" s="798" t="s">
        <v>364</v>
      </c>
      <c r="C43" s="798" t="s">
        <v>365</v>
      </c>
      <c r="D43" s="780" t="s">
        <v>1086</v>
      </c>
      <c r="E43" s="91" t="s">
        <v>1087</v>
      </c>
      <c r="F43" s="1044" t="s">
        <v>1088</v>
      </c>
      <c r="G43" s="703"/>
      <c r="H43" s="703"/>
      <c r="I43" s="800">
        <v>678571.43</v>
      </c>
      <c r="J43" s="1044" t="s">
        <v>309</v>
      </c>
      <c r="K43" s="746"/>
      <c r="L43" s="746"/>
      <c r="M43" s="786">
        <f>SUM(M14:M42)</f>
        <v>9821200</v>
      </c>
    </row>
    <row r="44" spans="1:13" s="9" customFormat="1" ht="62.4">
      <c r="A44" s="129"/>
      <c r="B44" s="798"/>
      <c r="D44" s="780" t="s">
        <v>1089</v>
      </c>
      <c r="E44" s="91"/>
      <c r="F44" s="1044" t="s">
        <v>1090</v>
      </c>
      <c r="G44" s="703"/>
      <c r="H44" s="703"/>
      <c r="I44" s="703">
        <v>5000000</v>
      </c>
      <c r="J44" s="1044" t="s">
        <v>309</v>
      </c>
      <c r="K44" s="746"/>
      <c r="L44" s="746"/>
      <c r="M44" s="786"/>
    </row>
    <row r="45" spans="1:13" s="9" customFormat="1" ht="36">
      <c r="A45" s="129"/>
      <c r="B45" s="798"/>
      <c r="D45" s="790" t="s">
        <v>1091</v>
      </c>
      <c r="E45" s="91" t="s">
        <v>1092</v>
      </c>
      <c r="F45" s="1044" t="s">
        <v>1093</v>
      </c>
      <c r="G45" s="703"/>
      <c r="H45" s="703"/>
      <c r="I45" s="703">
        <v>71078571.430000007</v>
      </c>
      <c r="J45" s="1044" t="s">
        <v>309</v>
      </c>
      <c r="K45" s="746"/>
      <c r="L45" s="746"/>
      <c r="M45" s="786"/>
    </row>
    <row r="46" spans="1:13" s="9" customFormat="1" ht="18">
      <c r="A46" s="799"/>
      <c r="B46" s="129" t="s">
        <v>412</v>
      </c>
      <c r="C46" s="129"/>
      <c r="D46" s="129"/>
      <c r="E46" s="698"/>
      <c r="F46" s="698"/>
      <c r="G46" s="720">
        <f>SUM(G12:G43)</f>
        <v>55455200</v>
      </c>
      <c r="H46" s="720">
        <f>SUM(H12:H43)</f>
        <v>1000000</v>
      </c>
      <c r="I46" s="720">
        <f>SUM(I12:I43)</f>
        <v>105205714.30000001</v>
      </c>
      <c r="J46" s="129"/>
      <c r="K46" s="746"/>
      <c r="L46" s="746"/>
      <c r="M46" s="744"/>
    </row>
    <row r="47" spans="1:13" s="9" customFormat="1" ht="18">
      <c r="A47" s="766"/>
      <c r="B47" s="1094" t="s">
        <v>413</v>
      </c>
      <c r="C47" s="722"/>
      <c r="D47" s="698"/>
      <c r="E47" s="698"/>
      <c r="F47" s="129"/>
      <c r="G47" s="723"/>
      <c r="H47" s="705"/>
      <c r="I47" s="705"/>
      <c r="J47" s="129" t="s">
        <v>71</v>
      </c>
      <c r="K47" s="129"/>
      <c r="L47" s="743">
        <v>434200</v>
      </c>
      <c r="M47" s="744">
        <v>500000</v>
      </c>
    </row>
    <row r="48" spans="1:13" s="9" customFormat="1" ht="137.25" customHeight="1">
      <c r="A48" s="766"/>
      <c r="B48" s="697" t="s">
        <v>420</v>
      </c>
      <c r="C48" s="1044" t="s">
        <v>421</v>
      </c>
      <c r="D48" s="698" t="s">
        <v>422</v>
      </c>
      <c r="E48" s="1044" t="s">
        <v>423</v>
      </c>
      <c r="F48" s="129" t="s">
        <v>1094</v>
      </c>
      <c r="G48" s="705">
        <v>500000</v>
      </c>
      <c r="H48" s="705"/>
      <c r="I48" s="705"/>
      <c r="J48" s="1044" t="s">
        <v>1095</v>
      </c>
      <c r="K48" s="129"/>
      <c r="L48" s="129"/>
      <c r="M48" s="744">
        <v>500000</v>
      </c>
    </row>
    <row r="49" spans="1:13" s="9" customFormat="1" ht="115.2">
      <c r="A49" s="766"/>
      <c r="B49" s="129" t="s">
        <v>1096</v>
      </c>
      <c r="C49" s="129" t="s">
        <v>1097</v>
      </c>
      <c r="D49" s="698" t="s">
        <v>1098</v>
      </c>
      <c r="E49" s="698" t="s">
        <v>1099</v>
      </c>
      <c r="F49" s="1044" t="s">
        <v>1100</v>
      </c>
      <c r="G49" s="703">
        <v>1500000</v>
      </c>
      <c r="H49" s="703"/>
      <c r="I49" s="703"/>
      <c r="J49" s="715"/>
      <c r="K49" s="746"/>
      <c r="L49" s="801"/>
      <c r="M49" s="802">
        <f>SUM(M47:M48)</f>
        <v>1000000</v>
      </c>
    </row>
    <row r="50" spans="1:13" s="9" customFormat="1" ht="18">
      <c r="A50"/>
      <c r="B50" s="724" t="s">
        <v>426</v>
      </c>
      <c r="C50" s="725"/>
      <c r="D50" s="725"/>
      <c r="E50" s="726"/>
      <c r="F50" s="727"/>
      <c r="G50" s="728">
        <v>2000000</v>
      </c>
      <c r="H50" s="717"/>
      <c r="I50" s="717"/>
      <c r="J50" s="715"/>
      <c r="K50"/>
      <c r="L50"/>
      <c r="M50" s="748"/>
    </row>
    <row r="51" spans="1:13" s="9" customFormat="1" ht="45.6">
      <c r="A51"/>
      <c r="B51" s="1378" t="s">
        <v>427</v>
      </c>
      <c r="C51" s="1379"/>
      <c r="D51" s="1380"/>
      <c r="E51" s="729" t="s">
        <v>428</v>
      </c>
      <c r="F51" s="730" t="s">
        <v>429</v>
      </c>
      <c r="G51" s="1381" t="s">
        <v>430</v>
      </c>
      <c r="H51" s="1382"/>
      <c r="I51" s="1383"/>
      <c r="J51" s="730" t="s">
        <v>431</v>
      </c>
      <c r="K51" s="749"/>
      <c r="L51" s="749"/>
      <c r="M51" s="750"/>
    </row>
    <row r="52" spans="1:13" s="9" customFormat="1" ht="19.2">
      <c r="A52"/>
      <c r="B52" s="1368" t="s">
        <v>21</v>
      </c>
      <c r="C52" s="1369"/>
      <c r="D52" s="1370"/>
      <c r="E52" s="731" t="s">
        <v>34</v>
      </c>
      <c r="F52" s="731" t="s">
        <v>432</v>
      </c>
      <c r="G52" s="1368" t="s">
        <v>433</v>
      </c>
      <c r="H52" s="1369"/>
      <c r="I52" s="1370"/>
      <c r="J52" s="751" t="s">
        <v>434</v>
      </c>
      <c r="M52" s="153"/>
    </row>
    <row r="53" spans="1:13" s="9" customFormat="1" ht="19.2">
      <c r="B53" s="1371"/>
      <c r="C53" s="1372"/>
      <c r="D53" s="1373"/>
      <c r="E53" s="72"/>
      <c r="F53" s="73"/>
      <c r="G53" s="74"/>
      <c r="H53" s="74"/>
      <c r="I53" s="74"/>
      <c r="J53" s="93"/>
      <c r="M53" s="153"/>
    </row>
    <row r="54" spans="1:13" s="9" customFormat="1" ht="19.2">
      <c r="B54" s="1257" t="s">
        <v>436</v>
      </c>
      <c r="C54" s="1258"/>
      <c r="D54" s="1259"/>
      <c r="E54" s="72"/>
      <c r="F54" s="72"/>
      <c r="G54" s="74">
        <v>0</v>
      </c>
      <c r="H54" s="74">
        <v>0</v>
      </c>
      <c r="I54" s="74">
        <v>0</v>
      </c>
      <c r="J54" s="93"/>
      <c r="M54" s="153"/>
    </row>
    <row r="55" spans="1:13" s="9" customFormat="1" ht="19.2">
      <c r="B55" s="1257" t="s">
        <v>437</v>
      </c>
      <c r="C55" s="1258"/>
      <c r="D55" s="1259"/>
      <c r="E55" s="72"/>
      <c r="F55" s="72"/>
      <c r="G55" s="1260">
        <v>64826771.439999998</v>
      </c>
      <c r="H55" s="1261"/>
      <c r="I55" s="1262"/>
      <c r="J55" s="93"/>
      <c r="M55" s="153"/>
    </row>
    <row r="56" spans="1:13" s="9" customFormat="1" ht="19.2">
      <c r="B56" s="76"/>
      <c r="C56" s="76"/>
      <c r="D56" s="76"/>
      <c r="G56" s="77"/>
      <c r="H56" s="77"/>
      <c r="I56" s="77"/>
      <c r="J56" s="94"/>
      <c r="M56" s="153"/>
    </row>
    <row r="57" spans="1:13" s="9" customFormat="1" ht="19.2">
      <c r="B57" s="78" t="s">
        <v>438</v>
      </c>
      <c r="C57" s="76"/>
      <c r="D57" s="8"/>
      <c r="E57" s="8" t="s">
        <v>439</v>
      </c>
      <c r="G57" s="79" t="s">
        <v>1101</v>
      </c>
      <c r="H57" s="151">
        <v>43381</v>
      </c>
      <c r="I57" s="77"/>
      <c r="J57" s="94"/>
      <c r="M57" s="153"/>
    </row>
    <row r="58" spans="1:13" s="9" customFormat="1" ht="19.2">
      <c r="B58" s="1247" t="s">
        <v>440</v>
      </c>
      <c r="C58" s="1247"/>
      <c r="E58" s="1248" t="s">
        <v>985</v>
      </c>
      <c r="F58" s="1248"/>
      <c r="G58" s="151"/>
      <c r="H58" s="77"/>
      <c r="I58" s="77"/>
      <c r="J58" s="94"/>
      <c r="M58" s="153"/>
    </row>
    <row r="59" spans="1:13" s="9" customFormat="1" ht="19.2">
      <c r="B59" s="1249" t="s">
        <v>986</v>
      </c>
      <c r="C59" s="1249"/>
      <c r="D59" s="81"/>
      <c r="E59" s="1250" t="s">
        <v>443</v>
      </c>
      <c r="F59" s="1250"/>
      <c r="G59" s="83"/>
      <c r="H59" s="82"/>
      <c r="I59" s="82"/>
      <c r="J59" s="82"/>
      <c r="M59" s="153"/>
    </row>
    <row r="60" spans="1:13" s="9" customFormat="1" ht="19.2">
      <c r="D60" s="84"/>
      <c r="G60" s="77"/>
      <c r="H60" s="77"/>
      <c r="I60" s="77"/>
      <c r="J60" s="94"/>
      <c r="M60" s="153"/>
    </row>
    <row r="61" spans="1:13" s="9" customFormat="1" ht="19.2">
      <c r="D61" s="84"/>
      <c r="G61" s="77"/>
      <c r="H61" s="77"/>
      <c r="I61" s="77"/>
      <c r="J61" s="94"/>
      <c r="M61" s="153"/>
    </row>
    <row r="62" spans="1:13" s="9" customFormat="1" ht="19.2">
      <c r="D62" s="84"/>
      <c r="G62" s="77"/>
      <c r="H62" s="77"/>
      <c r="I62" s="77"/>
      <c r="J62" s="94"/>
      <c r="M62" s="153"/>
    </row>
    <row r="63" spans="1:13" s="9" customFormat="1" ht="19.2">
      <c r="D63" s="84"/>
      <c r="G63" s="77"/>
      <c r="H63" s="77"/>
      <c r="I63" s="77"/>
      <c r="J63" s="94"/>
      <c r="M63" s="153"/>
    </row>
    <row r="64" spans="1:13" s="9" customFormat="1" ht="19.2">
      <c r="D64" s="84"/>
      <c r="G64" s="77"/>
      <c r="H64" s="77"/>
      <c r="I64" s="77"/>
      <c r="J64" s="94"/>
      <c r="M64" s="153"/>
    </row>
    <row r="65" spans="1:13" s="9" customFormat="1" ht="19.2">
      <c r="D65" s="84"/>
      <c r="G65" s="77"/>
      <c r="H65" s="77"/>
      <c r="I65" s="77"/>
      <c r="J65" s="94"/>
      <c r="M65" s="153"/>
    </row>
    <row r="66" spans="1:13" s="9" customFormat="1" ht="19.2">
      <c r="D66" s="84"/>
      <c r="G66" s="77"/>
      <c r="H66" s="77"/>
      <c r="I66" s="77"/>
      <c r="J66" s="94"/>
      <c r="M66" s="153"/>
    </row>
    <row r="67" spans="1:13" ht="19.2">
      <c r="A67" s="9"/>
      <c r="B67" s="9"/>
      <c r="C67" s="9"/>
      <c r="D67" s="84"/>
      <c r="E67" s="9"/>
      <c r="F67" s="9"/>
      <c r="G67" s="77"/>
      <c r="H67" s="77"/>
      <c r="I67" s="77"/>
      <c r="J67" s="94"/>
      <c r="K67" s="9"/>
      <c r="L67" s="9"/>
      <c r="M67" s="153"/>
    </row>
    <row r="68" spans="1:13" ht="19.2">
      <c r="B68" s="9"/>
      <c r="C68" s="9"/>
      <c r="D68" s="84"/>
      <c r="E68" s="9"/>
      <c r="F68" s="9"/>
      <c r="G68" s="77"/>
      <c r="H68" s="77"/>
      <c r="I68" s="77"/>
      <c r="J68" s="94"/>
      <c r="K68" s="9"/>
      <c r="L68" s="9"/>
      <c r="M68" s="153"/>
    </row>
    <row r="69" spans="1:13" ht="19.2">
      <c r="B69" s="9"/>
      <c r="C69" s="9"/>
      <c r="D69" s="84"/>
      <c r="E69" s="9"/>
      <c r="F69" s="9"/>
      <c r="G69" s="77"/>
      <c r="H69" s="77"/>
      <c r="I69" s="77"/>
      <c r="J69" s="94"/>
      <c r="K69" s="9"/>
      <c r="L69" s="9"/>
      <c r="M69" s="153"/>
    </row>
    <row r="70" spans="1:13" ht="19.2">
      <c r="B70" s="9"/>
      <c r="C70" s="9"/>
      <c r="D70" s="84"/>
      <c r="E70" s="9"/>
      <c r="F70" s="9"/>
      <c r="G70" s="77"/>
      <c r="H70" s="77"/>
      <c r="I70" s="77"/>
      <c r="J70" s="94"/>
      <c r="K70" s="9"/>
      <c r="L70" s="9"/>
      <c r="M70" s="153"/>
    </row>
    <row r="71" spans="1:13" ht="19.2">
      <c r="B71" s="9"/>
      <c r="C71" s="9"/>
      <c r="D71" s="84"/>
      <c r="E71" s="9"/>
      <c r="F71" s="9"/>
      <c r="G71" s="77"/>
      <c r="H71" s="77"/>
      <c r="I71" s="77"/>
      <c r="J71" s="94"/>
      <c r="K71" s="9"/>
      <c r="L71" s="9"/>
      <c r="M71" s="153"/>
    </row>
    <row r="72" spans="1:13" ht="19.2">
      <c r="B72" s="9"/>
      <c r="C72" s="9"/>
      <c r="D72" s="84"/>
      <c r="E72" s="9"/>
      <c r="F72" s="9"/>
      <c r="G72" s="77"/>
      <c r="H72" s="77"/>
      <c r="I72" s="77"/>
      <c r="J72" s="94"/>
      <c r="K72" s="9"/>
      <c r="L72" s="9"/>
      <c r="M72" s="153"/>
    </row>
    <row r="73" spans="1:13" ht="19.2">
      <c r="B73" s="9"/>
      <c r="C73" s="9"/>
      <c r="D73" s="84"/>
      <c r="E73" s="9"/>
      <c r="F73" s="9"/>
      <c r="G73" s="77"/>
      <c r="H73" s="77"/>
      <c r="I73" s="77"/>
      <c r="J73" s="94"/>
      <c r="K73" s="9"/>
      <c r="L73" s="9"/>
      <c r="M73" s="153"/>
    </row>
    <row r="74" spans="1:13" ht="18">
      <c r="B74" s="9"/>
      <c r="C74" s="9"/>
      <c r="D74" s="84"/>
      <c r="E74" s="9"/>
      <c r="F74" s="9"/>
      <c r="G74" s="77"/>
      <c r="H74" s="77"/>
      <c r="I74" s="77"/>
      <c r="J74" s="94"/>
    </row>
    <row r="75" spans="1:13" ht="14.4">
      <c r="M75"/>
    </row>
    <row r="76" spans="1:13" ht="14.4">
      <c r="M76"/>
    </row>
  </sheetData>
  <mergeCells count="34">
    <mergeCell ref="B1:J1"/>
    <mergeCell ref="B2:J2"/>
    <mergeCell ref="G8:I8"/>
    <mergeCell ref="G9:I9"/>
    <mergeCell ref="B51:D51"/>
    <mergeCell ref="G51:I51"/>
    <mergeCell ref="B8:B9"/>
    <mergeCell ref="C8:C9"/>
    <mergeCell ref="D8:D9"/>
    <mergeCell ref="E8:E9"/>
    <mergeCell ref="F8:F9"/>
    <mergeCell ref="J8:J9"/>
    <mergeCell ref="B52:D52"/>
    <mergeCell ref="G52:I52"/>
    <mergeCell ref="B53:D53"/>
    <mergeCell ref="B54:D54"/>
    <mergeCell ref="B55:D55"/>
    <mergeCell ref="G55:I55"/>
    <mergeCell ref="B58:C58"/>
    <mergeCell ref="E58:F58"/>
    <mergeCell ref="B59:C59"/>
    <mergeCell ref="E59:F59"/>
    <mergeCell ref="A12:A13"/>
    <mergeCell ref="A23:A27"/>
    <mergeCell ref="A30:A35"/>
    <mergeCell ref="A39:A41"/>
    <mergeCell ref="B12:B13"/>
    <mergeCell ref="B23:B27"/>
    <mergeCell ref="B30:B38"/>
    <mergeCell ref="B39:B41"/>
    <mergeCell ref="C12:C13"/>
    <mergeCell ref="C23:C27"/>
    <mergeCell ref="C30:C38"/>
    <mergeCell ref="C39:C40"/>
  </mergeCells>
  <pageMargins left="0.2" right="0.2" top="0.3" bottom="0.2" header="0.3" footer="0.3"/>
  <pageSetup paperSize="256" scale="90" orientation="landscape"/>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78"/>
  <sheetViews>
    <sheetView zoomScaleSheetLayoutView="150" workbookViewId="0">
      <selection activeCell="B1" sqref="B1:J1"/>
    </sheetView>
  </sheetViews>
  <sheetFormatPr defaultColWidth="9.109375" defaultRowHeight="15.6"/>
  <cols>
    <col min="1" max="1" width="3" customWidth="1"/>
    <col min="2" max="2" width="20.33203125" customWidth="1"/>
    <col min="3" max="3" width="22.109375" customWidth="1"/>
    <col min="4" max="4" width="17" style="11" customWidth="1"/>
    <col min="5" max="5" width="22.5546875" customWidth="1"/>
    <col min="6" max="6" width="31.5546875" customWidth="1"/>
    <col min="7" max="7" width="22.5546875" style="12" customWidth="1"/>
    <col min="8" max="8" width="13.6640625" style="12" customWidth="1"/>
    <col min="9" max="9" width="15.109375" style="12" customWidth="1"/>
    <col min="10" max="10" width="9.88671875" style="13" customWidth="1"/>
    <col min="11" max="11" width="32.88671875" hidden="1" customWidth="1"/>
    <col min="12" max="12" width="24.5546875" hidden="1" customWidth="1"/>
    <col min="13" max="13" width="18.33203125" style="98" hidden="1" customWidth="1"/>
  </cols>
  <sheetData>
    <row r="1" spans="1:13" ht="18">
      <c r="B1" s="1263" t="s">
        <v>0</v>
      </c>
      <c r="C1" s="1263"/>
      <c r="D1" s="1263"/>
      <c r="E1" s="1263"/>
      <c r="F1" s="1263"/>
      <c r="G1" s="1263"/>
      <c r="H1" s="1263"/>
      <c r="I1" s="1263"/>
      <c r="J1" s="1263"/>
    </row>
    <row r="2" spans="1:13" ht="18">
      <c r="B2" s="1263" t="s">
        <v>988</v>
      </c>
      <c r="C2" s="1263"/>
      <c r="D2" s="1263"/>
      <c r="E2" s="1263"/>
      <c r="F2" s="1263"/>
      <c r="G2" s="1263"/>
      <c r="H2" s="1263"/>
      <c r="I2" s="1263"/>
      <c r="J2" s="1263"/>
    </row>
    <row r="3" spans="1:13" ht="9" customHeight="1">
      <c r="B3" s="14"/>
      <c r="C3" s="14"/>
      <c r="D3" s="14"/>
      <c r="E3" s="14"/>
      <c r="F3" s="14"/>
      <c r="G3" s="15"/>
      <c r="H3" s="15"/>
      <c r="I3" s="85"/>
      <c r="J3" s="14"/>
    </row>
    <row r="4" spans="1:13">
      <c r="B4" s="16" t="s">
        <v>2</v>
      </c>
      <c r="C4" s="16" t="s">
        <v>3</v>
      </c>
      <c r="E4" s="16" t="s">
        <v>8</v>
      </c>
      <c r="F4" s="689">
        <v>1171619278.5</v>
      </c>
    </row>
    <row r="5" spans="1:13">
      <c r="B5" s="16" t="s">
        <v>4</v>
      </c>
      <c r="C5" s="16" t="s">
        <v>5</v>
      </c>
      <c r="E5" s="16" t="s">
        <v>9</v>
      </c>
      <c r="F5" s="689">
        <v>58580963.920000002</v>
      </c>
    </row>
    <row r="6" spans="1:13">
      <c r="B6" s="16" t="s">
        <v>6</v>
      </c>
      <c r="C6" s="16" t="s">
        <v>7</v>
      </c>
      <c r="F6" s="691"/>
    </row>
    <row r="8" spans="1:13" ht="15" customHeight="1">
      <c r="B8" s="1384" t="s">
        <v>10</v>
      </c>
      <c r="C8" s="1384" t="s">
        <v>12</v>
      </c>
      <c r="D8" s="1384" t="s">
        <v>289</v>
      </c>
      <c r="E8" s="1386" t="s">
        <v>14</v>
      </c>
      <c r="F8" s="1384" t="s">
        <v>290</v>
      </c>
      <c r="G8" s="1374" t="s">
        <v>17</v>
      </c>
      <c r="H8" s="1375"/>
      <c r="I8" s="1375"/>
      <c r="J8" s="1384" t="s">
        <v>291</v>
      </c>
      <c r="M8" s="733" t="s">
        <v>989</v>
      </c>
    </row>
    <row r="9" spans="1:13" ht="35.25" customHeight="1">
      <c r="B9" s="1385"/>
      <c r="C9" s="1385"/>
      <c r="D9" s="1385"/>
      <c r="E9" s="1387"/>
      <c r="F9" s="1385"/>
      <c r="G9" s="1376" t="s">
        <v>32</v>
      </c>
      <c r="H9" s="1377"/>
      <c r="I9" s="1377"/>
      <c r="J9" s="1385"/>
      <c r="M9" s="734"/>
    </row>
    <row r="10" spans="1:13" ht="14.4">
      <c r="B10" s="1090" t="s">
        <v>27</v>
      </c>
      <c r="C10" s="1090" t="s">
        <v>28</v>
      </c>
      <c r="D10" s="1091" t="s">
        <v>29</v>
      </c>
      <c r="E10" s="1090" t="s">
        <v>30</v>
      </c>
      <c r="F10" s="1092" t="s">
        <v>31</v>
      </c>
      <c r="G10" s="776" t="s">
        <v>23</v>
      </c>
      <c r="H10" s="776" t="s">
        <v>24</v>
      </c>
      <c r="I10" s="784" t="s">
        <v>25</v>
      </c>
      <c r="J10" s="1091" t="s">
        <v>33</v>
      </c>
      <c r="M10" s="785"/>
    </row>
    <row r="11" spans="1:13" s="95" customFormat="1" ht="14.4">
      <c r="B11" s="1093" t="s">
        <v>292</v>
      </c>
      <c r="C11" s="693"/>
      <c r="D11" s="694"/>
      <c r="E11" s="693"/>
      <c r="F11" s="695"/>
      <c r="G11" s="696"/>
      <c r="H11" s="696"/>
      <c r="I11" s="738"/>
      <c r="J11" s="694"/>
      <c r="M11" s="739"/>
    </row>
    <row r="12" spans="1:13" s="8" customFormat="1" ht="117" customHeight="1">
      <c r="A12" s="1390">
        <v>1</v>
      </c>
      <c r="B12" s="1323" t="s">
        <v>998</v>
      </c>
      <c r="C12" s="1323" t="s">
        <v>837</v>
      </c>
      <c r="D12" s="698" t="s">
        <v>999</v>
      </c>
      <c r="E12" s="1364" t="s">
        <v>1102</v>
      </c>
      <c r="F12" s="1323" t="s">
        <v>1103</v>
      </c>
      <c r="G12" s="705">
        <v>1200000</v>
      </c>
      <c r="H12" s="743"/>
      <c r="I12" s="743"/>
      <c r="J12" s="129" t="s">
        <v>71</v>
      </c>
      <c r="K12" s="743"/>
      <c r="L12" s="743">
        <v>963683</v>
      </c>
      <c r="M12" s="783">
        <f>[1]Main!$L$240</f>
        <v>1036200</v>
      </c>
    </row>
    <row r="13" spans="1:13" s="8" customFormat="1" ht="124.5" customHeight="1">
      <c r="A13" s="1390"/>
      <c r="B13" s="1325"/>
      <c r="C13" s="1325"/>
      <c r="D13" s="698" t="s">
        <v>1104</v>
      </c>
      <c r="E13" s="1365"/>
      <c r="F13" s="1325"/>
      <c r="G13" s="705">
        <v>100000</v>
      </c>
      <c r="H13" s="743"/>
      <c r="I13" s="743"/>
      <c r="J13" s="129" t="s">
        <v>71</v>
      </c>
      <c r="K13" s="743"/>
      <c r="L13" s="743"/>
      <c r="M13" s="783"/>
    </row>
    <row r="14" spans="1:13" s="8" customFormat="1" ht="138" customHeight="1">
      <c r="A14" s="704">
        <v>2</v>
      </c>
      <c r="B14" s="697" t="s">
        <v>1002</v>
      </c>
      <c r="C14" s="1044" t="s">
        <v>849</v>
      </c>
      <c r="D14" s="1044" t="s">
        <v>295</v>
      </c>
      <c r="E14" s="1044" t="s">
        <v>1105</v>
      </c>
      <c r="F14" s="1044" t="s">
        <v>1004</v>
      </c>
      <c r="G14" s="703">
        <v>1200000</v>
      </c>
      <c r="H14" s="703"/>
      <c r="I14" s="703"/>
      <c r="J14" s="1044" t="s">
        <v>71</v>
      </c>
      <c r="K14" s="129"/>
      <c r="L14" s="743">
        <v>100000</v>
      </c>
      <c r="M14" s="744">
        <v>100000</v>
      </c>
    </row>
    <row r="15" spans="1:13" s="8" customFormat="1" ht="139.5" customHeight="1">
      <c r="A15" s="704">
        <v>3</v>
      </c>
      <c r="B15" s="697" t="s">
        <v>1005</v>
      </c>
      <c r="C15" s="1044" t="s">
        <v>1106</v>
      </c>
      <c r="D15" s="1044" t="s">
        <v>1007</v>
      </c>
      <c r="E15" s="1044" t="s">
        <v>1107</v>
      </c>
      <c r="F15" s="1044" t="s">
        <v>1108</v>
      </c>
      <c r="G15" s="703">
        <v>2113160</v>
      </c>
      <c r="H15" s="703"/>
      <c r="I15" s="703"/>
      <c r="J15" s="1044" t="s">
        <v>71</v>
      </c>
      <c r="K15" s="129"/>
      <c r="L15" s="743"/>
      <c r="M15" s="744"/>
    </row>
    <row r="16" spans="1:13" s="8" customFormat="1" ht="216">
      <c r="A16" s="704">
        <v>4</v>
      </c>
      <c r="B16" s="697" t="s">
        <v>1010</v>
      </c>
      <c r="C16" s="1044" t="s">
        <v>1011</v>
      </c>
      <c r="D16" s="777" t="s">
        <v>1109</v>
      </c>
      <c r="E16" s="1044" t="s">
        <v>1110</v>
      </c>
      <c r="F16" s="1044" t="s">
        <v>1014</v>
      </c>
      <c r="G16" s="703">
        <v>1600000</v>
      </c>
      <c r="H16" s="703"/>
      <c r="I16" s="703"/>
      <c r="J16" s="1044" t="s">
        <v>71</v>
      </c>
      <c r="K16" s="129"/>
      <c r="L16" s="743"/>
      <c r="M16" s="744"/>
    </row>
    <row r="17" spans="1:13" s="8" customFormat="1" ht="154.5" customHeight="1">
      <c r="A17" s="704">
        <v>5</v>
      </c>
      <c r="B17" s="129" t="s">
        <v>931</v>
      </c>
      <c r="C17" s="129" t="s">
        <v>314</v>
      </c>
      <c r="D17" s="1044" t="s">
        <v>1015</v>
      </c>
      <c r="E17" s="1044" t="s">
        <v>1016</v>
      </c>
      <c r="F17" s="129" t="s">
        <v>1017</v>
      </c>
      <c r="G17" s="705">
        <v>1340000</v>
      </c>
      <c r="H17" s="129"/>
      <c r="I17" s="705"/>
      <c r="J17" s="129" t="s">
        <v>319</v>
      </c>
      <c r="K17" s="129" t="s">
        <v>935</v>
      </c>
      <c r="L17" s="743">
        <v>549626</v>
      </c>
      <c r="M17" s="744">
        <v>1250000</v>
      </c>
    </row>
    <row r="18" spans="1:13" s="8" customFormat="1" ht="115.2">
      <c r="A18" s="704">
        <v>6</v>
      </c>
      <c r="B18" s="129" t="s">
        <v>1023</v>
      </c>
      <c r="C18" s="129" t="s">
        <v>1111</v>
      </c>
      <c r="D18" s="1044" t="s">
        <v>1025</v>
      </c>
      <c r="E18" s="1044" t="s">
        <v>1026</v>
      </c>
      <c r="F18" s="714" t="s">
        <v>1027</v>
      </c>
      <c r="G18" s="705">
        <v>850000</v>
      </c>
      <c r="H18" s="705"/>
      <c r="I18" s="705"/>
      <c r="J18" s="129" t="s">
        <v>319</v>
      </c>
      <c r="K18" s="129"/>
      <c r="L18" s="743"/>
      <c r="M18" s="744"/>
    </row>
    <row r="19" spans="1:13" s="8" customFormat="1" ht="90">
      <c r="A19" s="704">
        <v>7</v>
      </c>
      <c r="B19" s="708" t="s">
        <v>1112</v>
      </c>
      <c r="C19" s="128" t="s">
        <v>1113</v>
      </c>
      <c r="D19" s="698" t="s">
        <v>340</v>
      </c>
      <c r="E19" s="698" t="s">
        <v>1114</v>
      </c>
      <c r="F19" s="698" t="s">
        <v>1115</v>
      </c>
      <c r="G19" s="705">
        <v>750000</v>
      </c>
      <c r="H19" s="705"/>
      <c r="I19" s="705"/>
      <c r="J19" s="129" t="s">
        <v>319</v>
      </c>
      <c r="K19" s="129"/>
      <c r="L19" s="743"/>
      <c r="M19" s="744"/>
    </row>
    <row r="20" spans="1:13" s="8" customFormat="1" ht="159" customHeight="1">
      <c r="A20" s="704">
        <v>8</v>
      </c>
      <c r="B20" s="697" t="s">
        <v>326</v>
      </c>
      <c r="C20" s="1044" t="s">
        <v>327</v>
      </c>
      <c r="D20" s="698" t="s">
        <v>1028</v>
      </c>
      <c r="E20" s="1044" t="s">
        <v>329</v>
      </c>
      <c r="F20" s="129" t="s">
        <v>1030</v>
      </c>
      <c r="G20" s="778">
        <v>350000</v>
      </c>
      <c r="H20" s="779"/>
      <c r="I20" s="705"/>
      <c r="J20" s="129" t="s">
        <v>319</v>
      </c>
      <c r="K20" s="129"/>
      <c r="L20" s="743"/>
      <c r="M20" s="744"/>
    </row>
    <row r="21" spans="1:13" s="8" customFormat="1" ht="76.5" customHeight="1">
      <c r="A21" s="1391">
        <v>9</v>
      </c>
      <c r="B21" s="1323" t="s">
        <v>1034</v>
      </c>
      <c r="C21" s="1323" t="s">
        <v>94</v>
      </c>
      <c r="D21" s="780" t="s">
        <v>1048</v>
      </c>
      <c r="E21" s="129" t="s">
        <v>370</v>
      </c>
      <c r="F21" s="698" t="s">
        <v>1049</v>
      </c>
      <c r="G21" s="789"/>
      <c r="H21" s="698"/>
      <c r="I21" s="703">
        <v>21027142.870000001</v>
      </c>
      <c r="J21" s="781" t="s">
        <v>309</v>
      </c>
      <c r="K21" s="703">
        <v>500000</v>
      </c>
      <c r="L21" s="129" t="s">
        <v>65</v>
      </c>
      <c r="M21" s="1044" t="s">
        <v>309</v>
      </c>
    </row>
    <row r="22" spans="1:13" s="8" customFormat="1" ht="89.25" customHeight="1">
      <c r="A22" s="1391"/>
      <c r="B22" s="1324"/>
      <c r="C22" s="1324"/>
      <c r="D22" s="698" t="s">
        <v>1116</v>
      </c>
      <c r="E22" s="129" t="s">
        <v>1117</v>
      </c>
      <c r="F22" s="698" t="s">
        <v>1118</v>
      </c>
      <c r="G22" s="703"/>
      <c r="H22" s="698"/>
      <c r="I22" s="699">
        <v>2678571.4300000002</v>
      </c>
      <c r="J22" s="781" t="s">
        <v>1037</v>
      </c>
      <c r="K22" s="699">
        <f>1678571.43+50000</f>
        <v>1728571.43</v>
      </c>
      <c r="L22" s="129" t="s">
        <v>65</v>
      </c>
      <c r="M22" s="1044" t="s">
        <v>309</v>
      </c>
    </row>
    <row r="23" spans="1:13" s="8" customFormat="1" ht="105" customHeight="1">
      <c r="A23" s="709">
        <v>10</v>
      </c>
      <c r="B23" s="697" t="s">
        <v>1050</v>
      </c>
      <c r="C23" s="697" t="s">
        <v>454</v>
      </c>
      <c r="D23" s="1044" t="s">
        <v>1051</v>
      </c>
      <c r="E23" s="1044" t="s">
        <v>1052</v>
      </c>
      <c r="F23" s="1044" t="s">
        <v>1053</v>
      </c>
      <c r="G23" s="703">
        <v>500000</v>
      </c>
      <c r="H23" s="698"/>
      <c r="I23" s="703"/>
      <c r="J23" s="781" t="s">
        <v>1054</v>
      </c>
      <c r="K23" s="699"/>
      <c r="L23" s="129"/>
      <c r="M23" s="698"/>
    </row>
    <row r="24" spans="1:13" s="8" customFormat="1" ht="50.25" customHeight="1">
      <c r="A24" s="1391">
        <v>11</v>
      </c>
      <c r="B24" s="1279" t="s">
        <v>1055</v>
      </c>
      <c r="C24" s="1323" t="s">
        <v>853</v>
      </c>
      <c r="D24" s="129" t="s">
        <v>862</v>
      </c>
      <c r="E24" s="698" t="s">
        <v>863</v>
      </c>
      <c r="F24" s="1044" t="s">
        <v>1056</v>
      </c>
      <c r="G24" s="703">
        <v>1000000</v>
      </c>
      <c r="H24" s="703"/>
      <c r="I24" s="703"/>
      <c r="J24" s="1044" t="s">
        <v>830</v>
      </c>
      <c r="K24" s="129"/>
      <c r="L24" s="743">
        <v>500000</v>
      </c>
      <c r="M24" s="744">
        <v>900000</v>
      </c>
    </row>
    <row r="25" spans="1:13" s="8" customFormat="1" ht="67.5" customHeight="1">
      <c r="A25" s="1391"/>
      <c r="B25" s="1279"/>
      <c r="C25" s="1324"/>
      <c r="D25" s="129" t="s">
        <v>1057</v>
      </c>
      <c r="E25" s="698" t="s">
        <v>1058</v>
      </c>
      <c r="F25" s="1044" t="s">
        <v>1119</v>
      </c>
      <c r="G25" s="713">
        <v>5930000</v>
      </c>
      <c r="H25" s="703"/>
      <c r="I25" s="703"/>
      <c r="J25" s="1044" t="s">
        <v>830</v>
      </c>
      <c r="K25" s="129"/>
      <c r="L25" s="743"/>
      <c r="M25" s="744"/>
    </row>
    <row r="26" spans="1:13" s="8" customFormat="1" ht="50.25" customHeight="1">
      <c r="A26" s="1391"/>
      <c r="B26" s="1279"/>
      <c r="C26" s="1324"/>
      <c r="D26" s="714" t="s">
        <v>1060</v>
      </c>
      <c r="E26" s="698" t="s">
        <v>1061</v>
      </c>
      <c r="F26" s="1044" t="s">
        <v>1062</v>
      </c>
      <c r="G26" s="703">
        <v>7730000</v>
      </c>
      <c r="H26" s="703"/>
      <c r="I26" s="703"/>
      <c r="J26" s="1044" t="s">
        <v>830</v>
      </c>
      <c r="K26" s="129"/>
      <c r="L26" s="743"/>
      <c r="M26" s="744"/>
    </row>
    <row r="27" spans="1:13" s="8" customFormat="1" ht="67.5" customHeight="1">
      <c r="A27" s="1391"/>
      <c r="B27" s="1279"/>
      <c r="C27" s="1324"/>
      <c r="D27" s="714" t="s">
        <v>1063</v>
      </c>
      <c r="E27" s="698" t="s">
        <v>1064</v>
      </c>
      <c r="F27" s="1044" t="s">
        <v>1065</v>
      </c>
      <c r="G27" s="713">
        <v>1090000</v>
      </c>
      <c r="H27" s="703"/>
      <c r="I27" s="703"/>
      <c r="J27" s="1044" t="s">
        <v>830</v>
      </c>
      <c r="K27" s="129"/>
      <c r="L27" s="743"/>
      <c r="M27" s="744"/>
    </row>
    <row r="28" spans="1:13" s="8" customFormat="1" ht="81" customHeight="1">
      <c r="A28" s="1391"/>
      <c r="B28" s="1279"/>
      <c r="C28" s="1324"/>
      <c r="D28" s="714" t="s">
        <v>1066</v>
      </c>
      <c r="E28" s="698" t="s">
        <v>1067</v>
      </c>
      <c r="F28" s="1044" t="s">
        <v>1120</v>
      </c>
      <c r="G28" s="713">
        <v>2250000</v>
      </c>
      <c r="H28" s="703"/>
      <c r="I28" s="703"/>
      <c r="J28" s="1044" t="s">
        <v>830</v>
      </c>
      <c r="K28" s="129"/>
      <c r="L28" s="743"/>
      <c r="M28" s="744"/>
    </row>
    <row r="29" spans="1:13" s="8" customFormat="1" ht="80.25" customHeight="1">
      <c r="A29" s="1391"/>
      <c r="B29" s="1279"/>
      <c r="C29" s="1324"/>
      <c r="D29" s="129" t="s">
        <v>1069</v>
      </c>
      <c r="E29" s="698" t="s">
        <v>1070</v>
      </c>
      <c r="F29" s="698" t="s">
        <v>1071</v>
      </c>
      <c r="G29" s="781"/>
      <c r="H29" s="703"/>
      <c r="I29" s="703">
        <v>1000000</v>
      </c>
      <c r="J29" s="698" t="s">
        <v>830</v>
      </c>
      <c r="K29" s="129"/>
      <c r="L29" s="743"/>
      <c r="M29" s="744">
        <v>4625000</v>
      </c>
    </row>
    <row r="30" spans="1:13" s="8" customFormat="1" ht="77.25" customHeight="1">
      <c r="A30" s="1391"/>
      <c r="B30" s="1279"/>
      <c r="C30" s="1324"/>
      <c r="D30" s="718" t="s">
        <v>1072</v>
      </c>
      <c r="E30" s="698" t="s">
        <v>1121</v>
      </c>
      <c r="F30" s="698" t="s">
        <v>1122</v>
      </c>
      <c r="G30" s="713">
        <v>1605200</v>
      </c>
      <c r="H30" s="703"/>
      <c r="I30" s="703"/>
      <c r="J30" s="698" t="s">
        <v>830</v>
      </c>
      <c r="K30" s="129"/>
      <c r="L30" s="743"/>
      <c r="M30" s="744"/>
    </row>
    <row r="31" spans="1:13" s="8" customFormat="1" ht="75.75" customHeight="1">
      <c r="A31" s="1391"/>
      <c r="B31" s="1279"/>
      <c r="C31" s="1324"/>
      <c r="D31" s="698" t="s">
        <v>1075</v>
      </c>
      <c r="E31" s="1388" t="s">
        <v>1123</v>
      </c>
      <c r="F31" s="698" t="s">
        <v>1077</v>
      </c>
      <c r="G31" s="713">
        <v>50000</v>
      </c>
      <c r="H31" s="703"/>
      <c r="I31" s="703"/>
      <c r="J31" s="698" t="s">
        <v>830</v>
      </c>
      <c r="K31" s="129"/>
      <c r="L31" s="743"/>
      <c r="M31" s="744"/>
    </row>
    <row r="32" spans="1:13" s="8" customFormat="1" ht="66" customHeight="1">
      <c r="A32" s="1391"/>
      <c r="B32" s="1279"/>
      <c r="C32" s="1324"/>
      <c r="D32" s="698" t="s">
        <v>866</v>
      </c>
      <c r="E32" s="1365"/>
      <c r="F32" s="1044" t="s">
        <v>1124</v>
      </c>
      <c r="G32" s="713">
        <v>2400000</v>
      </c>
      <c r="H32" s="703"/>
      <c r="I32" s="703"/>
      <c r="J32" s="698" t="s">
        <v>830</v>
      </c>
      <c r="K32" s="129"/>
      <c r="L32" s="743"/>
      <c r="M32" s="744"/>
    </row>
    <row r="33" spans="1:13" s="8" customFormat="1" ht="66" customHeight="1">
      <c r="A33" s="1391"/>
      <c r="B33" s="1279"/>
      <c r="C33" s="1324"/>
      <c r="D33" s="698" t="s">
        <v>1125</v>
      </c>
      <c r="E33" s="715" t="s">
        <v>1126</v>
      </c>
      <c r="F33" s="1044" t="s">
        <v>1127</v>
      </c>
      <c r="G33" s="713">
        <v>1624800</v>
      </c>
      <c r="H33" s="703"/>
      <c r="I33" s="703"/>
      <c r="J33" s="698" t="s">
        <v>830</v>
      </c>
      <c r="K33" s="129"/>
      <c r="L33" s="743"/>
      <c r="M33" s="744"/>
    </row>
    <row r="34" spans="1:13" s="8" customFormat="1" ht="84" customHeight="1">
      <c r="A34" s="1391"/>
      <c r="B34" s="1279"/>
      <c r="C34" s="1325"/>
      <c r="D34" s="698" t="s">
        <v>1078</v>
      </c>
      <c r="E34" s="698" t="s">
        <v>1079</v>
      </c>
      <c r="F34" s="698" t="s">
        <v>1080</v>
      </c>
      <c r="G34" s="713">
        <v>15600000</v>
      </c>
      <c r="H34" s="703"/>
      <c r="I34" s="703"/>
      <c r="J34" s="698" t="s">
        <v>830</v>
      </c>
      <c r="K34" s="129"/>
      <c r="L34" s="743"/>
      <c r="M34" s="744"/>
    </row>
    <row r="35" spans="1:13" s="9" customFormat="1" ht="91.5" customHeight="1">
      <c r="A35" s="1390">
        <v>12</v>
      </c>
      <c r="B35" s="1324" t="s">
        <v>905</v>
      </c>
      <c r="C35" s="1323" t="s">
        <v>906</v>
      </c>
      <c r="D35" s="718" t="s">
        <v>907</v>
      </c>
      <c r="E35" s="698" t="s">
        <v>1081</v>
      </c>
      <c r="F35" s="1044" t="s">
        <v>1128</v>
      </c>
      <c r="G35" s="703">
        <v>500000</v>
      </c>
      <c r="H35" s="703"/>
      <c r="I35" s="703"/>
      <c r="J35" s="1044" t="s">
        <v>241</v>
      </c>
      <c r="K35" s="129"/>
      <c r="L35" s="743">
        <v>400000</v>
      </c>
      <c r="M35" s="744">
        <v>505000</v>
      </c>
    </row>
    <row r="36" spans="1:13" s="9" customFormat="1" ht="119.25" customHeight="1">
      <c r="A36" s="1390"/>
      <c r="B36" s="1324"/>
      <c r="C36" s="1324"/>
      <c r="D36" s="129" t="s">
        <v>854</v>
      </c>
      <c r="E36" s="698" t="s">
        <v>855</v>
      </c>
      <c r="F36" s="698" t="s">
        <v>1083</v>
      </c>
      <c r="G36" s="703">
        <v>400000</v>
      </c>
      <c r="H36" s="703"/>
      <c r="I36" s="703"/>
      <c r="J36" s="1044" t="s">
        <v>241</v>
      </c>
      <c r="K36" s="129"/>
      <c r="L36" s="743"/>
      <c r="M36" s="744"/>
    </row>
    <row r="37" spans="1:13" s="9" customFormat="1" ht="48" customHeight="1">
      <c r="A37" s="1390"/>
      <c r="B37" s="1324"/>
      <c r="C37" s="1324"/>
      <c r="D37" s="698" t="s">
        <v>1129</v>
      </c>
      <c r="E37" s="698" t="s">
        <v>1130</v>
      </c>
      <c r="F37" s="698" t="s">
        <v>1131</v>
      </c>
      <c r="G37" s="703">
        <v>30000</v>
      </c>
      <c r="H37" s="703"/>
      <c r="I37" s="703"/>
      <c r="J37" s="1044" t="s">
        <v>241</v>
      </c>
      <c r="K37" s="129"/>
      <c r="L37" s="743"/>
      <c r="M37" s="744"/>
    </row>
    <row r="38" spans="1:13" s="9" customFormat="1" ht="33" customHeight="1">
      <c r="A38" s="1390"/>
      <c r="B38" s="1324"/>
      <c r="C38" s="1325"/>
      <c r="D38" s="698" t="s">
        <v>1132</v>
      </c>
      <c r="E38" s="698" t="s">
        <v>1130</v>
      </c>
      <c r="F38" s="698" t="s">
        <v>1133</v>
      </c>
      <c r="G38" s="703">
        <v>1360000</v>
      </c>
      <c r="H38" s="703"/>
      <c r="I38" s="703"/>
      <c r="J38" s="1044" t="s">
        <v>241</v>
      </c>
      <c r="K38" s="129"/>
      <c r="L38" s="743"/>
      <c r="M38" s="744"/>
    </row>
    <row r="39" spans="1:13" s="9" customFormat="1" ht="81.75" customHeight="1">
      <c r="A39" s="1390"/>
      <c r="B39" s="1324"/>
      <c r="C39" s="1323" t="s">
        <v>911</v>
      </c>
      <c r="D39" s="710" t="s">
        <v>912</v>
      </c>
      <c r="E39" s="698" t="s">
        <v>913</v>
      </c>
      <c r="F39" s="1044" t="s">
        <v>1084</v>
      </c>
      <c r="G39" s="703">
        <v>2000000</v>
      </c>
      <c r="H39" s="703"/>
      <c r="I39" s="703"/>
      <c r="J39" s="1044" t="s">
        <v>241</v>
      </c>
      <c r="K39" s="129"/>
      <c r="L39" s="743">
        <v>200000</v>
      </c>
      <c r="M39" s="744">
        <v>1055000</v>
      </c>
    </row>
    <row r="40" spans="1:13" s="9" customFormat="1" ht="81.75" customHeight="1">
      <c r="A40" s="1390"/>
      <c r="B40" s="712"/>
      <c r="C40" s="1325"/>
      <c r="D40" s="698" t="s">
        <v>1134</v>
      </c>
      <c r="E40" s="698" t="s">
        <v>1135</v>
      </c>
      <c r="F40" s="1044" t="s">
        <v>1136</v>
      </c>
      <c r="G40" s="703">
        <v>2000000</v>
      </c>
      <c r="H40" s="703"/>
      <c r="I40" s="703"/>
      <c r="J40" s="1044" t="s">
        <v>241</v>
      </c>
      <c r="K40" s="129"/>
      <c r="L40" s="743"/>
      <c r="M40" s="744"/>
    </row>
    <row r="41" spans="1:13" s="9" customFormat="1" ht="86.4">
      <c r="A41" s="704">
        <v>13</v>
      </c>
      <c r="B41" s="129" t="s">
        <v>925</v>
      </c>
      <c r="C41" s="129" t="s">
        <v>926</v>
      </c>
      <c r="D41" s="129" t="s">
        <v>927</v>
      </c>
      <c r="E41" s="698" t="s">
        <v>928</v>
      </c>
      <c r="F41" s="1044" t="s">
        <v>1085</v>
      </c>
      <c r="G41" s="782">
        <f>165000+100000</f>
        <v>265000</v>
      </c>
      <c r="H41" s="703"/>
      <c r="I41" s="703"/>
      <c r="J41" s="1044" t="s">
        <v>241</v>
      </c>
      <c r="K41" s="129"/>
      <c r="L41" s="743"/>
      <c r="M41" s="744"/>
    </row>
    <row r="42" spans="1:13" s="9" customFormat="1" ht="51.75" customHeight="1">
      <c r="A42" s="1391">
        <v>14</v>
      </c>
      <c r="B42" s="1323" t="s">
        <v>364</v>
      </c>
      <c r="C42" s="1323" t="s">
        <v>365</v>
      </c>
      <c r="D42" s="790" t="s">
        <v>1137</v>
      </c>
      <c r="E42" s="1388" t="s">
        <v>1138</v>
      </c>
      <c r="F42" s="1044" t="s">
        <v>1139</v>
      </c>
      <c r="G42" s="703"/>
      <c r="H42" s="703"/>
      <c r="I42" s="703">
        <v>71078571.430000007</v>
      </c>
      <c r="J42" s="1044" t="s">
        <v>309</v>
      </c>
      <c r="K42" s="746"/>
      <c r="L42" s="746"/>
      <c r="M42" s="786">
        <f>SUM(M12:M41)</f>
        <v>9471200</v>
      </c>
    </row>
    <row r="43" spans="1:13" s="9" customFormat="1" ht="62.4">
      <c r="A43" s="1391"/>
      <c r="B43" s="1324"/>
      <c r="C43" s="1324"/>
      <c r="D43" s="780" t="s">
        <v>1089</v>
      </c>
      <c r="E43" s="1389"/>
      <c r="F43" s="1044" t="s">
        <v>1090</v>
      </c>
      <c r="G43" s="703"/>
      <c r="H43" s="703"/>
      <c r="I43" s="703">
        <v>5000000</v>
      </c>
      <c r="J43" s="1044" t="s">
        <v>309</v>
      </c>
      <c r="K43" s="746"/>
      <c r="L43" s="746"/>
      <c r="M43" s="786"/>
    </row>
    <row r="44" spans="1:13" s="9" customFormat="1" ht="57.6">
      <c r="A44" s="1391"/>
      <c r="B44" s="1324"/>
      <c r="C44" s="1324"/>
      <c r="D44" s="698" t="s">
        <v>1140</v>
      </c>
      <c r="E44" s="1389"/>
      <c r="F44" s="1044" t="s">
        <v>1141</v>
      </c>
      <c r="G44" s="783">
        <v>278571.43</v>
      </c>
      <c r="H44" s="703"/>
      <c r="I44" s="787">
        <v>858571.43</v>
      </c>
      <c r="J44" s="1044" t="s">
        <v>309</v>
      </c>
      <c r="K44" s="746"/>
      <c r="L44" s="746"/>
      <c r="M44" s="786"/>
    </row>
    <row r="45" spans="1:13" s="9" customFormat="1" ht="43.2">
      <c r="A45" s="1391"/>
      <c r="B45" s="1324"/>
      <c r="C45" s="712"/>
      <c r="D45" s="791" t="s">
        <v>1142</v>
      </c>
      <c r="E45" s="1389"/>
      <c r="F45" s="1044" t="s">
        <v>1143</v>
      </c>
      <c r="G45" s="783"/>
      <c r="H45" s="703"/>
      <c r="I45" s="700">
        <f>1678571.43+700000</f>
        <v>2378571.4299999997</v>
      </c>
      <c r="J45" s="1044" t="s">
        <v>309</v>
      </c>
      <c r="K45" s="746"/>
      <c r="L45" s="746"/>
      <c r="M45" s="786"/>
    </row>
    <row r="46" spans="1:13" s="9" customFormat="1" ht="43.2">
      <c r="A46" s="1391"/>
      <c r="B46" s="1324"/>
      <c r="C46" s="712"/>
      <c r="D46" s="792" t="s">
        <v>1144</v>
      </c>
      <c r="E46" s="1389"/>
      <c r="F46" s="1044" t="s">
        <v>1145</v>
      </c>
      <c r="G46" s="783"/>
      <c r="H46" s="703"/>
      <c r="I46" s="700">
        <v>3713571.43</v>
      </c>
      <c r="J46" s="1044" t="s">
        <v>309</v>
      </c>
      <c r="K46" s="746"/>
      <c r="L46" s="746"/>
      <c r="M46" s="786"/>
    </row>
    <row r="47" spans="1:13" s="9" customFormat="1" ht="99.75" customHeight="1">
      <c r="A47" s="1391"/>
      <c r="B47" s="1325"/>
      <c r="C47" s="712"/>
      <c r="D47" s="777" t="s">
        <v>1146</v>
      </c>
      <c r="E47" s="1365"/>
      <c r="F47" s="1044" t="s">
        <v>1141</v>
      </c>
      <c r="G47" s="783"/>
      <c r="H47" s="703"/>
      <c r="I47" s="788">
        <v>2178571.4300000002</v>
      </c>
      <c r="J47" s="1044" t="s">
        <v>309</v>
      </c>
      <c r="K47" s="746"/>
      <c r="L47" s="746"/>
      <c r="M47" s="786"/>
    </row>
    <row r="48" spans="1:13" s="9" customFormat="1" ht="18">
      <c r="A48" s="719"/>
      <c r="B48" s="129" t="s">
        <v>412</v>
      </c>
      <c r="C48" s="129"/>
      <c r="D48" s="129"/>
      <c r="E48" s="698"/>
      <c r="F48" s="698"/>
      <c r="G48" s="720">
        <f>SUM(G12:G47)</f>
        <v>56116731.43</v>
      </c>
      <c r="H48" s="720"/>
      <c r="I48" s="720">
        <f>SUM(I12:I47)</f>
        <v>109913571.45000002</v>
      </c>
      <c r="J48" s="129"/>
      <c r="K48" s="746"/>
      <c r="L48" s="746"/>
      <c r="M48" s="744"/>
    </row>
    <row r="49" spans="1:13" s="9" customFormat="1" ht="18">
      <c r="A49" s="721"/>
      <c r="B49" s="1094" t="s">
        <v>413</v>
      </c>
      <c r="C49" s="722"/>
      <c r="D49" s="698"/>
      <c r="E49" s="698"/>
      <c r="F49" s="129"/>
      <c r="G49" s="723"/>
      <c r="H49" s="705"/>
      <c r="I49" s="705"/>
      <c r="J49" s="129"/>
      <c r="K49" s="129"/>
      <c r="L49" s="743">
        <v>434200</v>
      </c>
      <c r="M49" s="744">
        <v>500000</v>
      </c>
    </row>
    <row r="50" spans="1:13" s="9" customFormat="1" ht="90.75" customHeight="1">
      <c r="A50" s="702">
        <v>1</v>
      </c>
      <c r="B50" s="697" t="s">
        <v>420</v>
      </c>
      <c r="C50" s="1044" t="s">
        <v>421</v>
      </c>
      <c r="D50" s="698" t="s">
        <v>422</v>
      </c>
      <c r="E50" s="1044" t="s">
        <v>423</v>
      </c>
      <c r="F50" s="129" t="s">
        <v>1094</v>
      </c>
      <c r="G50" s="705">
        <v>600000</v>
      </c>
      <c r="H50" s="705"/>
      <c r="I50" s="705"/>
      <c r="J50" s="1044" t="s">
        <v>71</v>
      </c>
      <c r="K50" s="129"/>
      <c r="L50" s="129"/>
      <c r="M50" s="744">
        <v>500000</v>
      </c>
    </row>
    <row r="51" spans="1:13" s="8" customFormat="1" ht="231.75" customHeight="1">
      <c r="A51" s="756">
        <v>2</v>
      </c>
      <c r="B51" s="129" t="s">
        <v>1031</v>
      </c>
      <c r="C51" s="129" t="s">
        <v>976</v>
      </c>
      <c r="D51" s="129" t="s">
        <v>1032</v>
      </c>
      <c r="E51" s="698" t="s">
        <v>978</v>
      </c>
      <c r="F51" s="1044" t="s">
        <v>1033</v>
      </c>
      <c r="G51" s="703">
        <v>300000</v>
      </c>
      <c r="H51" s="703"/>
      <c r="I51" s="703"/>
      <c r="J51" s="1044" t="s">
        <v>319</v>
      </c>
      <c r="K51" s="129" t="s">
        <v>981</v>
      </c>
      <c r="L51" s="743">
        <v>100000</v>
      </c>
      <c r="M51" s="744">
        <v>350000</v>
      </c>
    </row>
    <row r="52" spans="1:13" s="9" customFormat="1" ht="18">
      <c r="A52"/>
      <c r="B52" s="724" t="s">
        <v>426</v>
      </c>
      <c r="C52" s="725"/>
      <c r="D52" s="725"/>
      <c r="E52" s="726"/>
      <c r="F52" s="727"/>
      <c r="G52" s="728">
        <f>SUM(G50:G51)</f>
        <v>900000</v>
      </c>
      <c r="H52" s="717"/>
      <c r="I52" s="717"/>
      <c r="J52" s="747"/>
      <c r="K52"/>
      <c r="L52"/>
      <c r="M52" s="748"/>
    </row>
    <row r="53" spans="1:13" s="9" customFormat="1" ht="45.6">
      <c r="A53"/>
      <c r="B53" s="1378" t="s">
        <v>427</v>
      </c>
      <c r="C53" s="1379"/>
      <c r="D53" s="1380"/>
      <c r="E53" s="729" t="s">
        <v>428</v>
      </c>
      <c r="F53" s="730" t="s">
        <v>429</v>
      </c>
      <c r="G53" s="1381" t="s">
        <v>430</v>
      </c>
      <c r="H53" s="1382"/>
      <c r="I53" s="1383"/>
      <c r="J53" s="730" t="s">
        <v>431</v>
      </c>
      <c r="K53" s="749"/>
      <c r="L53" s="749"/>
      <c r="M53" s="750"/>
    </row>
    <row r="54" spans="1:13" s="9" customFormat="1" ht="19.2">
      <c r="A54"/>
      <c r="B54" s="1368" t="s">
        <v>21</v>
      </c>
      <c r="C54" s="1369"/>
      <c r="D54" s="1370"/>
      <c r="E54" s="731" t="s">
        <v>34</v>
      </c>
      <c r="F54" s="731" t="s">
        <v>432</v>
      </c>
      <c r="G54" s="1368" t="s">
        <v>433</v>
      </c>
      <c r="H54" s="1369"/>
      <c r="I54" s="1370"/>
      <c r="J54" s="751" t="s">
        <v>434</v>
      </c>
      <c r="M54" s="153"/>
    </row>
    <row r="55" spans="1:13" s="9" customFormat="1" ht="19.2">
      <c r="B55" s="1371"/>
      <c r="C55" s="1372"/>
      <c r="D55" s="1373"/>
      <c r="E55" s="72"/>
      <c r="F55" s="73"/>
      <c r="G55" s="74"/>
      <c r="H55" s="74"/>
      <c r="I55" s="74"/>
      <c r="J55" s="93"/>
      <c r="M55" s="153"/>
    </row>
    <row r="56" spans="1:13" s="9" customFormat="1" ht="19.2">
      <c r="B56" s="1257" t="s">
        <v>436</v>
      </c>
      <c r="C56" s="1258"/>
      <c r="D56" s="1259"/>
      <c r="E56" s="72"/>
      <c r="F56" s="72"/>
      <c r="G56" s="74">
        <v>0</v>
      </c>
      <c r="H56" s="74">
        <v>0</v>
      </c>
      <c r="I56" s="74">
        <v>0</v>
      </c>
      <c r="J56" s="93"/>
      <c r="M56" s="153"/>
    </row>
    <row r="57" spans="1:13" s="9" customFormat="1" ht="19.2">
      <c r="B57" s="1257" t="s">
        <v>437</v>
      </c>
      <c r="C57" s="1258"/>
      <c r="D57" s="1259"/>
      <c r="E57" s="72"/>
      <c r="F57" s="72"/>
      <c r="G57" s="1260">
        <f>G48+I48+G52</f>
        <v>166930302.88000003</v>
      </c>
      <c r="H57" s="1261"/>
      <c r="I57" s="1262"/>
      <c r="J57" s="93"/>
      <c r="M57" s="153"/>
    </row>
    <row r="58" spans="1:13" s="9" customFormat="1" ht="19.2">
      <c r="B58" s="76"/>
      <c r="C58" s="76"/>
      <c r="D58" s="76"/>
      <c r="G58" s="77"/>
      <c r="H58" s="77"/>
      <c r="I58" s="77"/>
      <c r="J58" s="94"/>
      <c r="M58" s="153"/>
    </row>
    <row r="59" spans="1:13" s="9" customFormat="1" ht="19.2">
      <c r="B59" s="78" t="s">
        <v>438</v>
      </c>
      <c r="C59" s="76"/>
      <c r="D59" s="8"/>
      <c r="E59" s="8" t="s">
        <v>439</v>
      </c>
      <c r="G59" s="79"/>
      <c r="H59" s="151"/>
      <c r="I59" s="77"/>
      <c r="J59" s="94"/>
      <c r="M59" s="153"/>
    </row>
    <row r="60" spans="1:13" s="9" customFormat="1" ht="19.2">
      <c r="B60" s="1247" t="s">
        <v>440</v>
      </c>
      <c r="C60" s="1247"/>
      <c r="E60" s="1248" t="s">
        <v>985</v>
      </c>
      <c r="F60" s="1248"/>
      <c r="G60" s="151"/>
      <c r="H60" s="77"/>
      <c r="I60" s="77"/>
      <c r="J60" s="94"/>
      <c r="M60" s="153"/>
    </row>
    <row r="61" spans="1:13" s="9" customFormat="1" ht="19.2">
      <c r="B61" s="1249" t="s">
        <v>986</v>
      </c>
      <c r="C61" s="1249"/>
      <c r="D61" s="81"/>
      <c r="E61" s="1250" t="s">
        <v>443</v>
      </c>
      <c r="F61" s="1250"/>
      <c r="G61" s="83"/>
      <c r="H61" s="82"/>
      <c r="I61" s="82"/>
      <c r="J61" s="82"/>
      <c r="M61" s="153"/>
    </row>
    <row r="62" spans="1:13" s="9" customFormat="1" ht="19.2">
      <c r="D62" s="84"/>
      <c r="G62" s="77"/>
      <c r="H62" s="77"/>
      <c r="I62" s="77"/>
      <c r="J62" s="94"/>
      <c r="M62" s="153"/>
    </row>
    <row r="63" spans="1:13" s="9" customFormat="1" ht="19.2">
      <c r="D63" s="84"/>
      <c r="G63" s="77"/>
      <c r="H63" s="77"/>
      <c r="I63" s="77"/>
      <c r="J63" s="94"/>
      <c r="M63" s="153"/>
    </row>
    <row r="64" spans="1:13" s="9" customFormat="1" ht="19.2">
      <c r="D64" s="84"/>
      <c r="G64" s="77"/>
      <c r="H64" s="77"/>
      <c r="I64" s="77"/>
      <c r="J64" s="94"/>
      <c r="M64" s="153"/>
    </row>
    <row r="65" spans="1:13" s="9" customFormat="1" ht="19.2">
      <c r="D65" s="84"/>
      <c r="G65" s="77"/>
      <c r="H65" s="77"/>
      <c r="I65" s="77"/>
      <c r="J65" s="94"/>
      <c r="M65" s="153"/>
    </row>
    <row r="66" spans="1:13" s="9" customFormat="1" ht="19.2">
      <c r="D66" s="84"/>
      <c r="G66" s="77"/>
      <c r="H66" s="77"/>
      <c r="I66" s="77"/>
      <c r="J66" s="94"/>
      <c r="M66" s="153"/>
    </row>
    <row r="67" spans="1:13" s="9" customFormat="1" ht="19.2">
      <c r="D67" s="84"/>
      <c r="G67" s="77"/>
      <c r="H67" s="77"/>
      <c r="I67" s="77"/>
      <c r="J67" s="94"/>
      <c r="M67" s="153"/>
    </row>
    <row r="68" spans="1:13" s="9" customFormat="1" ht="19.2">
      <c r="D68" s="84"/>
      <c r="G68" s="77"/>
      <c r="H68" s="77"/>
      <c r="I68" s="77"/>
      <c r="J68" s="94"/>
      <c r="M68" s="153"/>
    </row>
    <row r="69" spans="1:13" ht="19.2">
      <c r="A69" s="9"/>
      <c r="B69" s="9"/>
      <c r="C69" s="9"/>
      <c r="D69" s="84"/>
      <c r="E69" s="9"/>
      <c r="F69" s="9"/>
      <c r="G69" s="77"/>
      <c r="H69" s="77"/>
      <c r="I69" s="77"/>
      <c r="J69" s="94"/>
      <c r="K69" s="9"/>
      <c r="L69" s="9"/>
      <c r="M69" s="153"/>
    </row>
    <row r="70" spans="1:13" ht="19.2">
      <c r="B70" s="9"/>
      <c r="C70" s="9"/>
      <c r="D70" s="84"/>
      <c r="E70" s="9"/>
      <c r="F70" s="9"/>
      <c r="G70" s="77"/>
      <c r="H70" s="77"/>
      <c r="I70" s="77"/>
      <c r="J70" s="94"/>
      <c r="K70" s="9"/>
      <c r="L70" s="9"/>
      <c r="M70" s="153"/>
    </row>
    <row r="71" spans="1:13" ht="19.2">
      <c r="B71" s="9"/>
      <c r="C71" s="9"/>
      <c r="D71" s="84"/>
      <c r="E71" s="9"/>
      <c r="F71" s="9"/>
      <c r="G71" s="77"/>
      <c r="H71" s="77"/>
      <c r="I71" s="77"/>
      <c r="J71" s="94"/>
      <c r="K71" s="9"/>
      <c r="L71" s="9"/>
      <c r="M71" s="153"/>
    </row>
    <row r="72" spans="1:13" ht="19.2">
      <c r="B72" s="9"/>
      <c r="C72" s="9"/>
      <c r="D72" s="84"/>
      <c r="E72" s="9"/>
      <c r="F72" s="9"/>
      <c r="G72" s="77"/>
      <c r="H72" s="77"/>
      <c r="I72" s="77"/>
      <c r="J72" s="94"/>
      <c r="K72" s="9"/>
      <c r="L72" s="9"/>
      <c r="M72" s="153"/>
    </row>
    <row r="73" spans="1:13" ht="19.2">
      <c r="B73" s="9"/>
      <c r="C73" s="9"/>
      <c r="D73" s="84"/>
      <c r="E73" s="9"/>
      <c r="F73" s="9"/>
      <c r="G73" s="77"/>
      <c r="H73" s="77"/>
      <c r="I73" s="77"/>
      <c r="J73" s="94"/>
      <c r="K73" s="9"/>
      <c r="L73" s="9"/>
      <c r="M73" s="153"/>
    </row>
    <row r="74" spans="1:13" ht="19.2">
      <c r="B74" s="9"/>
      <c r="C74" s="9"/>
      <c r="D74" s="84"/>
      <c r="E74" s="9"/>
      <c r="F74" s="9"/>
      <c r="G74" s="77"/>
      <c r="H74" s="77"/>
      <c r="I74" s="77"/>
      <c r="J74" s="94"/>
      <c r="K74" s="9"/>
      <c r="L74" s="9"/>
      <c r="M74" s="153"/>
    </row>
    <row r="75" spans="1:13" ht="19.2">
      <c r="B75" s="9"/>
      <c r="C75" s="9"/>
      <c r="D75" s="84"/>
      <c r="E75" s="9"/>
      <c r="F75" s="9"/>
      <c r="G75" s="77"/>
      <c r="H75" s="77"/>
      <c r="I75" s="77"/>
      <c r="J75" s="94"/>
      <c r="K75" s="9"/>
      <c r="L75" s="9"/>
      <c r="M75" s="153"/>
    </row>
    <row r="76" spans="1:13" ht="18">
      <c r="B76" s="9"/>
      <c r="C76" s="9"/>
      <c r="D76" s="84"/>
      <c r="E76" s="9"/>
      <c r="F76" s="9"/>
      <c r="G76" s="77"/>
      <c r="H76" s="77"/>
      <c r="I76" s="77"/>
      <c r="J76" s="94"/>
    </row>
    <row r="77" spans="1:13" ht="14.4">
      <c r="M77"/>
    </row>
    <row r="78" spans="1:13" ht="14.4">
      <c r="M78"/>
    </row>
  </sheetData>
  <mergeCells count="42">
    <mergeCell ref="B1:J1"/>
    <mergeCell ref="B2:J2"/>
    <mergeCell ref="G8:I8"/>
    <mergeCell ref="G9:I9"/>
    <mergeCell ref="B53:D53"/>
    <mergeCell ref="G53:I53"/>
    <mergeCell ref="B8:B9"/>
    <mergeCell ref="C8:C9"/>
    <mergeCell ref="C24:C34"/>
    <mergeCell ref="C35:C38"/>
    <mergeCell ref="C39:C40"/>
    <mergeCell ref="C42:C44"/>
    <mergeCell ref="D8:D9"/>
    <mergeCell ref="E8:E9"/>
    <mergeCell ref="E12:E13"/>
    <mergeCell ref="E31:E32"/>
    <mergeCell ref="B61:C61"/>
    <mergeCell ref="E61:F61"/>
    <mergeCell ref="A12:A13"/>
    <mergeCell ref="A21:A22"/>
    <mergeCell ref="A24:A34"/>
    <mergeCell ref="A35:A40"/>
    <mergeCell ref="A42:A47"/>
    <mergeCell ref="B12:B13"/>
    <mergeCell ref="B21:B22"/>
    <mergeCell ref="B24:B34"/>
    <mergeCell ref="B35:B39"/>
    <mergeCell ref="B42:B47"/>
    <mergeCell ref="C12:C13"/>
    <mergeCell ref="C21:C22"/>
    <mergeCell ref="B54:D54"/>
    <mergeCell ref="B55:D55"/>
    <mergeCell ref="E42:E47"/>
    <mergeCell ref="F8:F9"/>
    <mergeCell ref="F12:F13"/>
    <mergeCell ref="J8:J9"/>
    <mergeCell ref="B60:C60"/>
    <mergeCell ref="E60:F60"/>
    <mergeCell ref="G54:I54"/>
    <mergeCell ref="B56:D56"/>
    <mergeCell ref="B57:D57"/>
    <mergeCell ref="G57:I57"/>
  </mergeCells>
  <pageMargins left="0.2" right="0.2" top="0.55000000000000004" bottom="0.45" header="0.3" footer="0.3"/>
  <pageSetup paperSize="256" scale="90" orientation="landscape"/>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78"/>
  <sheetViews>
    <sheetView zoomScaleSheetLayoutView="150" workbookViewId="0">
      <selection activeCell="B1" sqref="B1:J1"/>
    </sheetView>
  </sheetViews>
  <sheetFormatPr defaultColWidth="9.109375" defaultRowHeight="15.6"/>
  <cols>
    <col min="1" max="1" width="3" customWidth="1"/>
    <col min="2" max="2" width="20.33203125" customWidth="1"/>
    <col min="3" max="3" width="22.109375" customWidth="1"/>
    <col min="4" max="4" width="17" style="11" customWidth="1"/>
    <col min="5" max="5" width="22.5546875" customWidth="1"/>
    <col min="6" max="6" width="31.5546875" customWidth="1"/>
    <col min="7" max="7" width="22.5546875" style="12" customWidth="1"/>
    <col min="8" max="8" width="13.6640625" style="12" customWidth="1"/>
    <col min="9" max="9" width="15.109375" style="12" customWidth="1"/>
    <col min="10" max="10" width="9.88671875" style="13" customWidth="1"/>
    <col min="11" max="11" width="32.88671875" hidden="1" customWidth="1"/>
    <col min="12" max="12" width="24.5546875" hidden="1" customWidth="1"/>
    <col min="13" max="13" width="18.33203125" style="98" hidden="1" customWidth="1"/>
  </cols>
  <sheetData>
    <row r="1" spans="1:13" ht="18">
      <c r="B1" s="1263" t="s">
        <v>0</v>
      </c>
      <c r="C1" s="1263"/>
      <c r="D1" s="1263"/>
      <c r="E1" s="1263"/>
      <c r="F1" s="1263"/>
      <c r="G1" s="1263"/>
      <c r="H1" s="1263"/>
      <c r="I1" s="1263"/>
      <c r="J1" s="1263"/>
    </row>
    <row r="2" spans="1:13" ht="18">
      <c r="B2" s="1263" t="s">
        <v>988</v>
      </c>
      <c r="C2" s="1263"/>
      <c r="D2" s="1263"/>
      <c r="E2" s="1263"/>
      <c r="F2" s="1263"/>
      <c r="G2" s="1263"/>
      <c r="H2" s="1263"/>
      <c r="I2" s="1263"/>
      <c r="J2" s="1263"/>
    </row>
    <row r="3" spans="1:13" ht="9" customHeight="1">
      <c r="B3" s="14"/>
      <c r="C3" s="14"/>
      <c r="D3" s="14"/>
      <c r="E3" s="14"/>
      <c r="F3" s="14"/>
      <c r="G3" s="15"/>
      <c r="H3" s="15"/>
      <c r="I3" s="85"/>
      <c r="J3" s="14"/>
    </row>
    <row r="4" spans="1:13">
      <c r="B4" s="16" t="s">
        <v>2</v>
      </c>
      <c r="C4" s="16" t="s">
        <v>3</v>
      </c>
      <c r="E4" s="16" t="s">
        <v>8</v>
      </c>
      <c r="F4" s="689">
        <v>1171619278.5</v>
      </c>
    </row>
    <row r="5" spans="1:13">
      <c r="B5" s="16" t="s">
        <v>4</v>
      </c>
      <c r="C5" s="16" t="s">
        <v>5</v>
      </c>
      <c r="E5" s="16" t="s">
        <v>9</v>
      </c>
      <c r="F5" s="689">
        <v>166930302.88</v>
      </c>
    </row>
    <row r="6" spans="1:13">
      <c r="B6" s="16" t="s">
        <v>6</v>
      </c>
      <c r="C6" s="16" t="s">
        <v>7</v>
      </c>
      <c r="F6" s="691"/>
    </row>
    <row r="8" spans="1:13" ht="15" customHeight="1">
      <c r="B8" s="1384" t="s">
        <v>10</v>
      </c>
      <c r="C8" s="1384" t="s">
        <v>12</v>
      </c>
      <c r="D8" s="1384" t="s">
        <v>289</v>
      </c>
      <c r="E8" s="1386" t="s">
        <v>14</v>
      </c>
      <c r="F8" s="1384" t="s">
        <v>290</v>
      </c>
      <c r="G8" s="1374" t="s">
        <v>17</v>
      </c>
      <c r="H8" s="1375"/>
      <c r="I8" s="1375"/>
      <c r="J8" s="1384" t="s">
        <v>291</v>
      </c>
      <c r="M8" s="733" t="s">
        <v>989</v>
      </c>
    </row>
    <row r="9" spans="1:13" ht="35.25" customHeight="1">
      <c r="B9" s="1385"/>
      <c r="C9" s="1385"/>
      <c r="D9" s="1385"/>
      <c r="E9" s="1387"/>
      <c r="F9" s="1385"/>
      <c r="G9" s="1376" t="s">
        <v>32</v>
      </c>
      <c r="H9" s="1377"/>
      <c r="I9" s="1377"/>
      <c r="J9" s="1385"/>
      <c r="M9" s="734"/>
    </row>
    <row r="10" spans="1:13" ht="14.4">
      <c r="B10" s="1090" t="s">
        <v>27</v>
      </c>
      <c r="C10" s="1090" t="s">
        <v>28</v>
      </c>
      <c r="D10" s="1091" t="s">
        <v>29</v>
      </c>
      <c r="E10" s="1090" t="s">
        <v>30</v>
      </c>
      <c r="F10" s="1092" t="s">
        <v>31</v>
      </c>
      <c r="G10" s="776" t="s">
        <v>23</v>
      </c>
      <c r="H10" s="776" t="s">
        <v>24</v>
      </c>
      <c r="I10" s="784" t="s">
        <v>25</v>
      </c>
      <c r="J10" s="1091" t="s">
        <v>33</v>
      </c>
      <c r="M10" s="785"/>
    </row>
    <row r="11" spans="1:13" s="95" customFormat="1" ht="14.4">
      <c r="B11" s="1093" t="s">
        <v>292</v>
      </c>
      <c r="C11" s="693"/>
      <c r="D11" s="694"/>
      <c r="E11" s="693"/>
      <c r="F11" s="695"/>
      <c r="G11" s="696"/>
      <c r="H11" s="696"/>
      <c r="I11" s="738"/>
      <c r="J11" s="694"/>
      <c r="M11" s="739"/>
    </row>
    <row r="12" spans="1:13" s="8" customFormat="1" ht="117" customHeight="1">
      <c r="A12" s="1390">
        <v>1</v>
      </c>
      <c r="B12" s="1323" t="s">
        <v>998</v>
      </c>
      <c r="C12" s="1323" t="s">
        <v>837</v>
      </c>
      <c r="D12" s="698" t="s">
        <v>999</v>
      </c>
      <c r="E12" s="1364" t="s">
        <v>1147</v>
      </c>
      <c r="F12" s="1323" t="s">
        <v>1148</v>
      </c>
      <c r="G12" s="705">
        <v>1200000</v>
      </c>
      <c r="H12" s="743"/>
      <c r="I12" s="743"/>
      <c r="J12" s="129" t="s">
        <v>71</v>
      </c>
      <c r="K12" s="743"/>
      <c r="L12" s="743">
        <v>963683</v>
      </c>
      <c r="M12" s="783">
        <f>[1]Main!$L$240</f>
        <v>1036200</v>
      </c>
    </row>
    <row r="13" spans="1:13" s="8" customFormat="1" ht="124.5" customHeight="1">
      <c r="A13" s="1390"/>
      <c r="B13" s="1325"/>
      <c r="C13" s="1325"/>
      <c r="D13" s="698" t="s">
        <v>1104</v>
      </c>
      <c r="E13" s="1365"/>
      <c r="F13" s="1325"/>
      <c r="G13" s="705">
        <v>100000</v>
      </c>
      <c r="H13" s="743"/>
      <c r="I13" s="743"/>
      <c r="J13" s="129" t="s">
        <v>71</v>
      </c>
      <c r="K13" s="743"/>
      <c r="L13" s="743"/>
      <c r="M13" s="783"/>
    </row>
    <row r="14" spans="1:13" s="8" customFormat="1" ht="138" customHeight="1">
      <c r="A14" s="704">
        <v>2</v>
      </c>
      <c r="B14" s="697" t="s">
        <v>1002</v>
      </c>
      <c r="C14" s="1044" t="s">
        <v>849</v>
      </c>
      <c r="D14" s="1044" t="s">
        <v>295</v>
      </c>
      <c r="E14" s="1044" t="s">
        <v>1105</v>
      </c>
      <c r="F14" s="1044" t="s">
        <v>1004</v>
      </c>
      <c r="G14" s="703">
        <v>1200000</v>
      </c>
      <c r="H14" s="703"/>
      <c r="I14" s="703"/>
      <c r="J14" s="1044" t="s">
        <v>71</v>
      </c>
      <c r="K14" s="129"/>
      <c r="L14" s="743">
        <v>100000</v>
      </c>
      <c r="M14" s="744">
        <v>100000</v>
      </c>
    </row>
    <row r="15" spans="1:13" s="8" customFormat="1" ht="139.5" customHeight="1">
      <c r="A15" s="704">
        <v>3</v>
      </c>
      <c r="B15" s="697" t="s">
        <v>1005</v>
      </c>
      <c r="C15" s="1044" t="s">
        <v>1106</v>
      </c>
      <c r="D15" s="1044" t="s">
        <v>1007</v>
      </c>
      <c r="E15" s="1044" t="s">
        <v>1149</v>
      </c>
      <c r="F15" s="1044" t="s">
        <v>1150</v>
      </c>
      <c r="G15" s="703">
        <v>2113160</v>
      </c>
      <c r="H15" s="703"/>
      <c r="I15" s="703"/>
      <c r="J15" s="1044" t="s">
        <v>71</v>
      </c>
      <c r="K15" s="129"/>
      <c r="L15" s="743"/>
      <c r="M15" s="744"/>
    </row>
    <row r="16" spans="1:13" s="8" customFormat="1" ht="243.75" customHeight="1">
      <c r="A16" s="704">
        <v>4</v>
      </c>
      <c r="B16" s="697" t="s">
        <v>1010</v>
      </c>
      <c r="C16" s="1044" t="s">
        <v>1011</v>
      </c>
      <c r="D16" s="777" t="s">
        <v>1109</v>
      </c>
      <c r="E16" s="1044" t="s">
        <v>1151</v>
      </c>
      <c r="F16" s="1044" t="s">
        <v>1152</v>
      </c>
      <c r="G16" s="703">
        <v>1600000</v>
      </c>
      <c r="H16" s="703"/>
      <c r="I16" s="703"/>
      <c r="J16" s="1044" t="s">
        <v>71</v>
      </c>
      <c r="K16" s="129"/>
      <c r="L16" s="743"/>
      <c r="M16" s="744"/>
    </row>
    <row r="17" spans="1:13" s="8" customFormat="1" ht="154.5" customHeight="1">
      <c r="A17" s="704">
        <v>5</v>
      </c>
      <c r="B17" s="129" t="s">
        <v>931</v>
      </c>
      <c r="C17" s="129" t="s">
        <v>314</v>
      </c>
      <c r="D17" s="1044" t="s">
        <v>1015</v>
      </c>
      <c r="E17" s="1044" t="s">
        <v>1153</v>
      </c>
      <c r="F17" s="129" t="s">
        <v>1017</v>
      </c>
      <c r="G17" s="705">
        <v>1340000</v>
      </c>
      <c r="H17" s="129"/>
      <c r="I17" s="705"/>
      <c r="J17" s="129" t="s">
        <v>319</v>
      </c>
      <c r="K17" s="129" t="s">
        <v>935</v>
      </c>
      <c r="L17" s="743">
        <v>549626</v>
      </c>
      <c r="M17" s="744">
        <v>1250000</v>
      </c>
    </row>
    <row r="18" spans="1:13" s="8" customFormat="1" ht="158.4">
      <c r="A18" s="704">
        <v>6</v>
      </c>
      <c r="B18" s="129" t="s">
        <v>1023</v>
      </c>
      <c r="C18" s="129" t="s">
        <v>1111</v>
      </c>
      <c r="D18" s="1044" t="s">
        <v>1025</v>
      </c>
      <c r="E18" s="1044" t="s">
        <v>1154</v>
      </c>
      <c r="F18" s="714" t="s">
        <v>1155</v>
      </c>
      <c r="G18" s="705">
        <v>850000</v>
      </c>
      <c r="H18" s="705"/>
      <c r="I18" s="705"/>
      <c r="J18" s="129" t="s">
        <v>319</v>
      </c>
      <c r="K18" s="129"/>
      <c r="L18" s="743"/>
      <c r="M18" s="744"/>
    </row>
    <row r="19" spans="1:13" s="8" customFormat="1" ht="108">
      <c r="A19" s="704">
        <v>7</v>
      </c>
      <c r="B19" s="708" t="s">
        <v>1156</v>
      </c>
      <c r="C19" s="128" t="s">
        <v>1157</v>
      </c>
      <c r="D19" s="698" t="s">
        <v>340</v>
      </c>
      <c r="E19" s="698" t="s">
        <v>1114</v>
      </c>
      <c r="F19" s="698" t="s">
        <v>1158</v>
      </c>
      <c r="G19" s="705">
        <v>750000</v>
      </c>
      <c r="H19" s="705"/>
      <c r="I19" s="705"/>
      <c r="J19" s="129" t="s">
        <v>319</v>
      </c>
      <c r="K19" s="129"/>
      <c r="L19" s="743"/>
      <c r="M19" s="744"/>
    </row>
    <row r="20" spans="1:13" s="8" customFormat="1" ht="159" customHeight="1">
      <c r="A20" s="704">
        <v>8</v>
      </c>
      <c r="B20" s="697" t="s">
        <v>326</v>
      </c>
      <c r="C20" s="1044" t="s">
        <v>327</v>
      </c>
      <c r="D20" s="698" t="s">
        <v>1028</v>
      </c>
      <c r="E20" s="1044" t="s">
        <v>1159</v>
      </c>
      <c r="F20" s="129" t="s">
        <v>1030</v>
      </c>
      <c r="G20" s="778">
        <v>350000</v>
      </c>
      <c r="H20" s="779"/>
      <c r="I20" s="705"/>
      <c r="J20" s="129" t="s">
        <v>319</v>
      </c>
      <c r="K20" s="129"/>
      <c r="L20" s="743"/>
      <c r="M20" s="744"/>
    </row>
    <row r="21" spans="1:13" s="8" customFormat="1" ht="127.5" customHeight="1">
      <c r="A21" s="1391">
        <v>9</v>
      </c>
      <c r="B21" s="1323" t="s">
        <v>1034</v>
      </c>
      <c r="C21" s="1323" t="s">
        <v>94</v>
      </c>
      <c r="D21" s="129" t="s">
        <v>370</v>
      </c>
      <c r="E21" s="780" t="s">
        <v>1048</v>
      </c>
      <c r="F21" s="698" t="s">
        <v>1160</v>
      </c>
      <c r="G21" s="780"/>
      <c r="H21" s="698"/>
      <c r="I21" s="703">
        <v>21027142.870000001</v>
      </c>
      <c r="J21" s="781" t="s">
        <v>309</v>
      </c>
      <c r="K21" s="703">
        <v>500000</v>
      </c>
      <c r="L21" s="129" t="s">
        <v>65</v>
      </c>
      <c r="M21" s="1044" t="s">
        <v>309</v>
      </c>
    </row>
    <row r="22" spans="1:13" s="8" customFormat="1" ht="89.25" customHeight="1">
      <c r="A22" s="1391"/>
      <c r="B22" s="1324"/>
      <c r="C22" s="1324"/>
      <c r="D22" s="698" t="s">
        <v>1116</v>
      </c>
      <c r="E22" s="129" t="s">
        <v>1117</v>
      </c>
      <c r="F22" s="698" t="s">
        <v>1118</v>
      </c>
      <c r="G22" s="703"/>
      <c r="H22" s="698"/>
      <c r="I22" s="699">
        <v>2678571.4300000002</v>
      </c>
      <c r="J22" s="781" t="s">
        <v>1037</v>
      </c>
      <c r="K22" s="699">
        <f>1678571.43+50000</f>
        <v>1728571.43</v>
      </c>
      <c r="L22" s="129" t="s">
        <v>65</v>
      </c>
      <c r="M22" s="1044" t="s">
        <v>309</v>
      </c>
    </row>
    <row r="23" spans="1:13" s="8" customFormat="1" ht="105" customHeight="1">
      <c r="A23" s="709">
        <v>10</v>
      </c>
      <c r="B23" s="697" t="s">
        <v>1050</v>
      </c>
      <c r="C23" s="697" t="s">
        <v>454</v>
      </c>
      <c r="D23" s="1044" t="s">
        <v>1051</v>
      </c>
      <c r="E23" s="1044" t="s">
        <v>1161</v>
      </c>
      <c r="F23" s="1044" t="s">
        <v>1162</v>
      </c>
      <c r="G23" s="703">
        <v>500000</v>
      </c>
      <c r="H23" s="698"/>
      <c r="I23" s="703"/>
      <c r="J23" s="781" t="s">
        <v>1054</v>
      </c>
      <c r="K23" s="699"/>
      <c r="L23" s="129"/>
      <c r="M23" s="698"/>
    </row>
    <row r="24" spans="1:13" s="8" customFormat="1" ht="50.25" customHeight="1">
      <c r="A24" s="1391">
        <v>11</v>
      </c>
      <c r="B24" s="1279" t="s">
        <v>1055</v>
      </c>
      <c r="C24" s="1323" t="s">
        <v>853</v>
      </c>
      <c r="D24" s="129" t="s">
        <v>862</v>
      </c>
      <c r="E24" s="698" t="s">
        <v>863</v>
      </c>
      <c r="F24" s="1044" t="s">
        <v>1056</v>
      </c>
      <c r="G24" s="703">
        <v>1000000</v>
      </c>
      <c r="H24" s="703"/>
      <c r="I24" s="703"/>
      <c r="J24" s="1044" t="s">
        <v>830</v>
      </c>
      <c r="K24" s="129"/>
      <c r="L24" s="743">
        <v>500000</v>
      </c>
      <c r="M24" s="744">
        <v>900000</v>
      </c>
    </row>
    <row r="25" spans="1:13" s="8" customFormat="1" ht="67.5" customHeight="1">
      <c r="A25" s="1391"/>
      <c r="B25" s="1279"/>
      <c r="C25" s="1324"/>
      <c r="D25" s="129" t="s">
        <v>1057</v>
      </c>
      <c r="E25" s="698" t="s">
        <v>1058</v>
      </c>
      <c r="F25" s="1044" t="s">
        <v>1163</v>
      </c>
      <c r="G25" s="713">
        <v>5930000</v>
      </c>
      <c r="H25" s="703"/>
      <c r="I25" s="703"/>
      <c r="J25" s="1044" t="s">
        <v>830</v>
      </c>
      <c r="K25" s="129"/>
      <c r="L25" s="743"/>
      <c r="M25" s="744"/>
    </row>
    <row r="26" spans="1:13" s="8" customFormat="1" ht="50.25" customHeight="1">
      <c r="A26" s="1391"/>
      <c r="B26" s="1279"/>
      <c r="C26" s="1324"/>
      <c r="D26" s="714" t="s">
        <v>1060</v>
      </c>
      <c r="E26" s="698" t="s">
        <v>1061</v>
      </c>
      <c r="F26" s="1044" t="s">
        <v>1062</v>
      </c>
      <c r="G26" s="703">
        <v>7730000</v>
      </c>
      <c r="H26" s="703"/>
      <c r="I26" s="703"/>
      <c r="J26" s="1044" t="s">
        <v>830</v>
      </c>
      <c r="K26" s="129"/>
      <c r="L26" s="743"/>
      <c r="M26" s="744"/>
    </row>
    <row r="27" spans="1:13" s="8" customFormat="1" ht="67.5" customHeight="1">
      <c r="A27" s="1391"/>
      <c r="B27" s="1279"/>
      <c r="C27" s="1324"/>
      <c r="D27" s="714" t="s">
        <v>1063</v>
      </c>
      <c r="E27" s="698" t="s">
        <v>1064</v>
      </c>
      <c r="F27" s="1044" t="s">
        <v>1164</v>
      </c>
      <c r="G27" s="713">
        <v>1090000</v>
      </c>
      <c r="H27" s="703"/>
      <c r="I27" s="703"/>
      <c r="J27" s="1044" t="s">
        <v>830</v>
      </c>
      <c r="K27" s="129"/>
      <c r="L27" s="743"/>
      <c r="M27" s="744"/>
    </row>
    <row r="28" spans="1:13" s="8" customFormat="1" ht="81" customHeight="1">
      <c r="A28" s="1391"/>
      <c r="B28" s="1279"/>
      <c r="C28" s="1324"/>
      <c r="D28" s="714" t="s">
        <v>1066</v>
      </c>
      <c r="E28" s="698" t="s">
        <v>1067</v>
      </c>
      <c r="F28" s="1044" t="s">
        <v>1165</v>
      </c>
      <c r="G28" s="713">
        <v>2250000</v>
      </c>
      <c r="H28" s="703"/>
      <c r="I28" s="703"/>
      <c r="J28" s="1044" t="s">
        <v>830</v>
      </c>
      <c r="K28" s="129"/>
      <c r="L28" s="743"/>
      <c r="M28" s="744"/>
    </row>
    <row r="29" spans="1:13" s="8" customFormat="1" ht="80.25" customHeight="1">
      <c r="A29" s="1391"/>
      <c r="B29" s="1279"/>
      <c r="C29" s="1324"/>
      <c r="D29" s="129" t="s">
        <v>1069</v>
      </c>
      <c r="E29" s="698" t="s">
        <v>1070</v>
      </c>
      <c r="F29" s="698" t="s">
        <v>1071</v>
      </c>
      <c r="G29" s="781"/>
      <c r="H29" s="703"/>
      <c r="I29" s="703">
        <v>1000000</v>
      </c>
      <c r="J29" s="698" t="s">
        <v>830</v>
      </c>
      <c r="K29" s="129"/>
      <c r="L29" s="743"/>
      <c r="M29" s="744">
        <v>4625000</v>
      </c>
    </row>
    <row r="30" spans="1:13" s="8" customFormat="1" ht="77.25" customHeight="1">
      <c r="A30" s="1391"/>
      <c r="B30" s="1279"/>
      <c r="C30" s="1324"/>
      <c r="D30" s="718" t="s">
        <v>1072</v>
      </c>
      <c r="E30" s="698" t="s">
        <v>1166</v>
      </c>
      <c r="F30" s="698" t="s">
        <v>1167</v>
      </c>
      <c r="G30" s="713">
        <v>1605200</v>
      </c>
      <c r="H30" s="703"/>
      <c r="I30" s="703"/>
      <c r="J30" s="698" t="s">
        <v>830</v>
      </c>
      <c r="K30" s="129"/>
      <c r="L30" s="743"/>
      <c r="M30" s="744"/>
    </row>
    <row r="31" spans="1:13" s="8" customFormat="1" ht="75.75" customHeight="1">
      <c r="A31" s="1391"/>
      <c r="B31" s="1279"/>
      <c r="C31" s="1324"/>
      <c r="D31" s="698" t="s">
        <v>1075</v>
      </c>
      <c r="E31" s="1388" t="s">
        <v>1168</v>
      </c>
      <c r="F31" s="698" t="s">
        <v>1169</v>
      </c>
      <c r="G31" s="713">
        <v>50000</v>
      </c>
      <c r="H31" s="703"/>
      <c r="I31" s="703"/>
      <c r="J31" s="698" t="s">
        <v>830</v>
      </c>
      <c r="K31" s="129"/>
      <c r="L31" s="743"/>
      <c r="M31" s="744"/>
    </row>
    <row r="32" spans="1:13" s="8" customFormat="1" ht="66" customHeight="1">
      <c r="A32" s="1391"/>
      <c r="B32" s="1279"/>
      <c r="C32" s="1324"/>
      <c r="D32" s="698" t="s">
        <v>866</v>
      </c>
      <c r="E32" s="1365"/>
      <c r="F32" s="1044" t="s">
        <v>1170</v>
      </c>
      <c r="G32" s="713">
        <v>2400000</v>
      </c>
      <c r="H32" s="703"/>
      <c r="I32" s="703"/>
      <c r="J32" s="698" t="s">
        <v>830</v>
      </c>
      <c r="K32" s="129"/>
      <c r="L32" s="743"/>
      <c r="M32" s="744"/>
    </row>
    <row r="33" spans="1:13" s="8" customFormat="1" ht="66" customHeight="1">
      <c r="A33" s="1391"/>
      <c r="B33" s="1279"/>
      <c r="C33" s="1324"/>
      <c r="D33" s="698" t="s">
        <v>1125</v>
      </c>
      <c r="E33" s="715" t="s">
        <v>1171</v>
      </c>
      <c r="F33" s="1044" t="s">
        <v>1127</v>
      </c>
      <c r="G33" s="713">
        <v>1624800</v>
      </c>
      <c r="H33" s="703"/>
      <c r="I33" s="703"/>
      <c r="J33" s="698" t="s">
        <v>830</v>
      </c>
      <c r="K33" s="129"/>
      <c r="L33" s="743"/>
      <c r="M33" s="744"/>
    </row>
    <row r="34" spans="1:13" s="8" customFormat="1" ht="84" customHeight="1">
      <c r="A34" s="1391"/>
      <c r="B34" s="1279"/>
      <c r="C34" s="1325"/>
      <c r="D34" s="698" t="s">
        <v>1078</v>
      </c>
      <c r="E34" s="698" t="s">
        <v>1172</v>
      </c>
      <c r="F34" s="698" t="s">
        <v>1173</v>
      </c>
      <c r="G34" s="713">
        <v>15600000</v>
      </c>
      <c r="H34" s="703"/>
      <c r="I34" s="703"/>
      <c r="J34" s="698" t="s">
        <v>830</v>
      </c>
      <c r="K34" s="129"/>
      <c r="L34" s="743"/>
      <c r="M34" s="744"/>
    </row>
    <row r="35" spans="1:13" s="9" customFormat="1" ht="91.5" customHeight="1">
      <c r="A35" s="1390">
        <v>12</v>
      </c>
      <c r="B35" s="1324" t="s">
        <v>905</v>
      </c>
      <c r="C35" s="1323" t="s">
        <v>906</v>
      </c>
      <c r="D35" s="718" t="s">
        <v>907</v>
      </c>
      <c r="E35" s="698" t="s">
        <v>1174</v>
      </c>
      <c r="F35" s="1044" t="s">
        <v>1128</v>
      </c>
      <c r="G35" s="703">
        <v>500000</v>
      </c>
      <c r="H35" s="703"/>
      <c r="I35" s="703"/>
      <c r="J35" s="1044" t="s">
        <v>241</v>
      </c>
      <c r="K35" s="129"/>
      <c r="L35" s="743">
        <v>400000</v>
      </c>
      <c r="M35" s="744">
        <v>505000</v>
      </c>
    </row>
    <row r="36" spans="1:13" s="9" customFormat="1" ht="119.25" customHeight="1">
      <c r="A36" s="1390"/>
      <c r="B36" s="1324"/>
      <c r="C36" s="1324"/>
      <c r="D36" s="129" t="s">
        <v>854</v>
      </c>
      <c r="E36" s="698" t="s">
        <v>855</v>
      </c>
      <c r="F36" s="698" t="s">
        <v>1083</v>
      </c>
      <c r="G36" s="703">
        <v>400000</v>
      </c>
      <c r="H36" s="703"/>
      <c r="I36" s="703"/>
      <c r="J36" s="1044" t="s">
        <v>241</v>
      </c>
      <c r="K36" s="129"/>
      <c r="L36" s="743"/>
      <c r="M36" s="744"/>
    </row>
    <row r="37" spans="1:13" s="9" customFormat="1" ht="48" customHeight="1">
      <c r="A37" s="1390"/>
      <c r="B37" s="1324"/>
      <c r="C37" s="1324"/>
      <c r="D37" s="698" t="s">
        <v>1129</v>
      </c>
      <c r="E37" s="698" t="s">
        <v>1130</v>
      </c>
      <c r="F37" s="698" t="s">
        <v>1131</v>
      </c>
      <c r="G37" s="703">
        <v>30000</v>
      </c>
      <c r="H37" s="703"/>
      <c r="I37" s="703"/>
      <c r="J37" s="1044" t="s">
        <v>241</v>
      </c>
      <c r="K37" s="129"/>
      <c r="L37" s="743"/>
      <c r="M37" s="744"/>
    </row>
    <row r="38" spans="1:13" s="9" customFormat="1" ht="33" customHeight="1">
      <c r="A38" s="1390"/>
      <c r="B38" s="1324"/>
      <c r="C38" s="1325"/>
      <c r="D38" s="698" t="s">
        <v>1132</v>
      </c>
      <c r="E38" s="698" t="s">
        <v>1130</v>
      </c>
      <c r="F38" s="698" t="s">
        <v>1133</v>
      </c>
      <c r="G38" s="703">
        <v>1360000</v>
      </c>
      <c r="H38" s="703"/>
      <c r="I38" s="703"/>
      <c r="J38" s="1044" t="s">
        <v>241</v>
      </c>
      <c r="K38" s="129"/>
      <c r="L38" s="743"/>
      <c r="M38" s="744"/>
    </row>
    <row r="39" spans="1:13" s="9" customFormat="1" ht="81.75" customHeight="1">
      <c r="A39" s="1390"/>
      <c r="B39" s="1324"/>
      <c r="C39" s="1323" t="s">
        <v>911</v>
      </c>
      <c r="D39" s="710" t="s">
        <v>912</v>
      </c>
      <c r="E39" s="698" t="s">
        <v>913</v>
      </c>
      <c r="F39" s="1044" t="s">
        <v>1175</v>
      </c>
      <c r="G39" s="703">
        <v>2000000</v>
      </c>
      <c r="H39" s="703"/>
      <c r="I39" s="703"/>
      <c r="J39" s="1044" t="s">
        <v>241</v>
      </c>
      <c r="K39" s="129"/>
      <c r="L39" s="743">
        <v>200000</v>
      </c>
      <c r="M39" s="744">
        <v>1055000</v>
      </c>
    </row>
    <row r="40" spans="1:13" s="9" customFormat="1" ht="81.75" customHeight="1">
      <c r="A40" s="1390"/>
      <c r="B40" s="712"/>
      <c r="C40" s="1325"/>
      <c r="D40" s="698" t="s">
        <v>1134</v>
      </c>
      <c r="E40" s="698" t="s">
        <v>1135</v>
      </c>
      <c r="F40" s="1044" t="s">
        <v>1136</v>
      </c>
      <c r="G40" s="703">
        <v>2000000</v>
      </c>
      <c r="H40" s="703"/>
      <c r="I40" s="703"/>
      <c r="J40" s="1044" t="s">
        <v>241</v>
      </c>
      <c r="K40" s="129"/>
      <c r="L40" s="743"/>
      <c r="M40" s="744"/>
    </row>
    <row r="41" spans="1:13" s="9" customFormat="1" ht="86.4">
      <c r="A41" s="704">
        <v>13</v>
      </c>
      <c r="B41" s="129" t="s">
        <v>925</v>
      </c>
      <c r="C41" s="129" t="s">
        <v>926</v>
      </c>
      <c r="D41" s="129" t="s">
        <v>927</v>
      </c>
      <c r="E41" s="698" t="s">
        <v>928</v>
      </c>
      <c r="F41" s="1044" t="s">
        <v>1176</v>
      </c>
      <c r="G41" s="782">
        <f>165000+100000</f>
        <v>265000</v>
      </c>
      <c r="H41" s="703"/>
      <c r="I41" s="703"/>
      <c r="J41" s="1044" t="s">
        <v>241</v>
      </c>
      <c r="K41" s="129"/>
      <c r="L41" s="743"/>
      <c r="M41" s="744"/>
    </row>
    <row r="42" spans="1:13" s="9" customFormat="1" ht="51.75" customHeight="1">
      <c r="A42" s="1391">
        <v>14</v>
      </c>
      <c r="B42" s="1392" t="s">
        <v>364</v>
      </c>
      <c r="C42" s="1323" t="s">
        <v>365</v>
      </c>
      <c r="D42" s="1395" t="s">
        <v>1138</v>
      </c>
      <c r="E42" s="1388" t="s">
        <v>1177</v>
      </c>
      <c r="F42" s="1044" t="s">
        <v>1139</v>
      </c>
      <c r="H42" s="703"/>
      <c r="I42" s="703">
        <v>71078571.430000007</v>
      </c>
      <c r="J42" s="1044" t="s">
        <v>309</v>
      </c>
      <c r="K42" s="746"/>
      <c r="L42" s="746"/>
      <c r="M42" s="786">
        <f>SUM(M12:M41)</f>
        <v>9471200</v>
      </c>
    </row>
    <row r="43" spans="1:13" s="9" customFormat="1" ht="18">
      <c r="A43" s="1391"/>
      <c r="B43" s="1393"/>
      <c r="C43" s="1324"/>
      <c r="D43" s="1396"/>
      <c r="E43" s="1389"/>
      <c r="F43" s="1044" t="s">
        <v>1090</v>
      </c>
      <c r="G43" s="703"/>
      <c r="H43" s="703"/>
      <c r="I43" s="703">
        <v>5000000</v>
      </c>
      <c r="J43" s="1044" t="s">
        <v>309</v>
      </c>
      <c r="K43" s="746"/>
      <c r="L43" s="746"/>
      <c r="M43" s="786"/>
    </row>
    <row r="44" spans="1:13" s="9" customFormat="1" ht="28.8">
      <c r="A44" s="1391"/>
      <c r="B44" s="1393"/>
      <c r="C44" s="1324"/>
      <c r="D44" s="1396"/>
      <c r="E44" s="1389"/>
      <c r="F44" s="1044" t="s">
        <v>1141</v>
      </c>
      <c r="G44" s="783">
        <v>278571.43</v>
      </c>
      <c r="H44" s="703"/>
      <c r="I44" s="787">
        <v>858571.43</v>
      </c>
      <c r="J44" s="1044" t="s">
        <v>309</v>
      </c>
      <c r="K44" s="746"/>
      <c r="L44" s="746"/>
      <c r="M44" s="786"/>
    </row>
    <row r="45" spans="1:13" s="9" customFormat="1" ht="18">
      <c r="A45" s="1391"/>
      <c r="B45" s="1393"/>
      <c r="C45" s="712"/>
      <c r="D45" s="1396"/>
      <c r="E45" s="1389"/>
      <c r="F45" s="1044" t="s">
        <v>1143</v>
      </c>
      <c r="G45" s="783"/>
      <c r="H45" s="703"/>
      <c r="I45" s="700">
        <f>1678571.43+700000</f>
        <v>2378571.4299999997</v>
      </c>
      <c r="J45" s="1044" t="s">
        <v>309</v>
      </c>
      <c r="K45" s="746"/>
      <c r="L45" s="746"/>
      <c r="M45" s="786"/>
    </row>
    <row r="46" spans="1:13" s="9" customFormat="1" ht="18">
      <c r="A46" s="1391"/>
      <c r="B46" s="1393"/>
      <c r="C46" s="712"/>
      <c r="D46" s="1396"/>
      <c r="E46" s="1389"/>
      <c r="F46" s="1044" t="s">
        <v>1145</v>
      </c>
      <c r="G46" s="783"/>
      <c r="H46" s="703"/>
      <c r="I46" s="700">
        <v>3713571.43</v>
      </c>
      <c r="J46" s="1044" t="s">
        <v>309</v>
      </c>
      <c r="K46" s="746"/>
      <c r="L46" s="746"/>
      <c r="M46" s="786"/>
    </row>
    <row r="47" spans="1:13" s="9" customFormat="1" ht="135" customHeight="1">
      <c r="A47" s="1391"/>
      <c r="B47" s="1394"/>
      <c r="C47" s="712"/>
      <c r="D47" s="1397"/>
      <c r="E47" s="1365"/>
      <c r="F47" s="1044" t="s">
        <v>1141</v>
      </c>
      <c r="G47" s="783"/>
      <c r="H47" s="703"/>
      <c r="I47" s="788">
        <v>2178571.4300000002</v>
      </c>
      <c r="J47" s="1044" t="s">
        <v>309</v>
      </c>
      <c r="K47" s="746"/>
      <c r="L47" s="746"/>
      <c r="M47" s="786"/>
    </row>
    <row r="48" spans="1:13" s="9" customFormat="1" ht="135" customHeight="1">
      <c r="A48" s="704">
        <v>15</v>
      </c>
      <c r="B48" s="129" t="s">
        <v>1031</v>
      </c>
      <c r="C48" s="129" t="s">
        <v>976</v>
      </c>
      <c r="D48" s="129" t="s">
        <v>1032</v>
      </c>
      <c r="E48" s="698" t="s">
        <v>978</v>
      </c>
      <c r="F48" s="1044" t="s">
        <v>1033</v>
      </c>
      <c r="G48" s="703">
        <v>300000</v>
      </c>
      <c r="H48" s="703"/>
      <c r="I48" s="703"/>
      <c r="J48" s="1044" t="s">
        <v>319</v>
      </c>
      <c r="K48" s="746"/>
      <c r="L48" s="746"/>
      <c r="M48" s="786"/>
    </row>
    <row r="49" spans="1:13" s="9" customFormat="1" ht="18">
      <c r="A49" s="719"/>
      <c r="B49" s="129" t="s">
        <v>412</v>
      </c>
      <c r="C49" s="129"/>
      <c r="D49" s="129"/>
      <c r="E49" s="698"/>
      <c r="F49" s="698"/>
      <c r="G49" s="720">
        <f>SUM(G12:G47)</f>
        <v>56116731.43</v>
      </c>
      <c r="H49" s="720"/>
      <c r="I49" s="720">
        <f>SUM(I12:I47)</f>
        <v>109913571.45000002</v>
      </c>
      <c r="J49" s="129"/>
      <c r="K49" s="746"/>
      <c r="L49" s="746"/>
      <c r="M49" s="744"/>
    </row>
    <row r="50" spans="1:13" s="9" customFormat="1" ht="18">
      <c r="A50" s="721"/>
      <c r="B50" s="1094" t="s">
        <v>413</v>
      </c>
      <c r="C50" s="722"/>
      <c r="D50" s="698"/>
      <c r="E50" s="698"/>
      <c r="F50" s="129"/>
      <c r="G50" s="723"/>
      <c r="H50" s="705"/>
      <c r="I50" s="705"/>
      <c r="J50" s="129"/>
      <c r="K50" s="129"/>
      <c r="L50" s="743">
        <v>434200</v>
      </c>
      <c r="M50" s="744">
        <v>500000</v>
      </c>
    </row>
    <row r="51" spans="1:13" s="9" customFormat="1" ht="90.75" customHeight="1">
      <c r="A51" s="702">
        <v>1</v>
      </c>
      <c r="B51" s="697" t="s">
        <v>420</v>
      </c>
      <c r="C51" s="1044" t="s">
        <v>421</v>
      </c>
      <c r="D51" s="698" t="s">
        <v>422</v>
      </c>
      <c r="E51" s="1044" t="s">
        <v>423</v>
      </c>
      <c r="F51" s="129" t="s">
        <v>1094</v>
      </c>
      <c r="G51" s="705">
        <v>600000</v>
      </c>
      <c r="H51" s="705"/>
      <c r="I51" s="705"/>
      <c r="J51" s="1044" t="s">
        <v>71</v>
      </c>
      <c r="K51" s="129"/>
      <c r="L51" s="129"/>
      <c r="M51" s="744">
        <v>500000</v>
      </c>
    </row>
    <row r="52" spans="1:13" s="9" customFormat="1" ht="18">
      <c r="A52"/>
      <c r="B52" s="724" t="s">
        <v>426</v>
      </c>
      <c r="C52" s="725"/>
      <c r="D52" s="725"/>
      <c r="E52" s="726"/>
      <c r="F52" s="727"/>
      <c r="G52" s="728">
        <f>SUM(G51:G51)</f>
        <v>600000</v>
      </c>
      <c r="H52" s="717"/>
      <c r="I52" s="717"/>
      <c r="J52" s="747"/>
      <c r="K52"/>
      <c r="L52"/>
      <c r="M52" s="748"/>
    </row>
    <row r="53" spans="1:13" s="9" customFormat="1" ht="45.6">
      <c r="A53"/>
      <c r="B53" s="1378" t="s">
        <v>427</v>
      </c>
      <c r="C53" s="1379"/>
      <c r="D53" s="1380"/>
      <c r="E53" s="729" t="s">
        <v>428</v>
      </c>
      <c r="F53" s="730" t="s">
        <v>429</v>
      </c>
      <c r="G53" s="1381" t="s">
        <v>430</v>
      </c>
      <c r="H53" s="1382"/>
      <c r="I53" s="1383"/>
      <c r="J53" s="730" t="s">
        <v>431</v>
      </c>
      <c r="K53" s="749"/>
      <c r="L53" s="749"/>
      <c r="M53" s="750"/>
    </row>
    <row r="54" spans="1:13" s="9" customFormat="1" ht="19.2">
      <c r="A54"/>
      <c r="B54" s="1368" t="s">
        <v>21</v>
      </c>
      <c r="C54" s="1369"/>
      <c r="D54" s="1370"/>
      <c r="E54" s="731" t="s">
        <v>34</v>
      </c>
      <c r="F54" s="731" t="s">
        <v>432</v>
      </c>
      <c r="G54" s="1368" t="s">
        <v>433</v>
      </c>
      <c r="H54" s="1369"/>
      <c r="I54" s="1370"/>
      <c r="J54" s="751" t="s">
        <v>434</v>
      </c>
      <c r="M54" s="153"/>
    </row>
    <row r="55" spans="1:13" s="9" customFormat="1" ht="19.2">
      <c r="B55" s="1371"/>
      <c r="C55" s="1372"/>
      <c r="D55" s="1373"/>
      <c r="E55" s="72"/>
      <c r="F55" s="73"/>
      <c r="G55" s="74"/>
      <c r="H55" s="74"/>
      <c r="I55" s="74"/>
      <c r="J55" s="93"/>
      <c r="M55" s="153"/>
    </row>
    <row r="56" spans="1:13" s="9" customFormat="1" ht="19.2">
      <c r="B56" s="1257" t="s">
        <v>436</v>
      </c>
      <c r="C56" s="1258"/>
      <c r="D56" s="1259"/>
      <c r="E56" s="72"/>
      <c r="F56" s="72"/>
      <c r="G56" s="74">
        <v>0</v>
      </c>
      <c r="H56" s="74">
        <v>0</v>
      </c>
      <c r="I56" s="74">
        <v>0</v>
      </c>
      <c r="J56" s="93"/>
      <c r="M56" s="153"/>
    </row>
    <row r="57" spans="1:13" s="9" customFormat="1" ht="19.2">
      <c r="B57" s="1257" t="s">
        <v>437</v>
      </c>
      <c r="C57" s="1258"/>
      <c r="D57" s="1259"/>
      <c r="E57" s="72"/>
      <c r="F57" s="72"/>
      <c r="G57" s="1260">
        <f>G49+I49+G52</f>
        <v>166630302.88000003</v>
      </c>
      <c r="H57" s="1261"/>
      <c r="I57" s="1262"/>
      <c r="J57" s="93"/>
      <c r="M57" s="153"/>
    </row>
    <row r="58" spans="1:13" s="9" customFormat="1" ht="19.2">
      <c r="B58" s="76"/>
      <c r="C58" s="76"/>
      <c r="D58" s="76"/>
      <c r="G58" s="77"/>
      <c r="H58" s="77"/>
      <c r="I58" s="77"/>
      <c r="J58" s="94"/>
      <c r="M58" s="153"/>
    </row>
    <row r="59" spans="1:13" s="9" customFormat="1" ht="19.2">
      <c r="B59" s="78" t="s">
        <v>438</v>
      </c>
      <c r="C59" s="76"/>
      <c r="D59" s="8"/>
      <c r="E59" s="8" t="s">
        <v>439</v>
      </c>
      <c r="G59" s="79"/>
      <c r="H59" s="151"/>
      <c r="I59" s="77"/>
      <c r="J59" s="94"/>
      <c r="M59" s="153"/>
    </row>
    <row r="60" spans="1:13" s="9" customFormat="1" ht="19.2">
      <c r="B60" s="1247" t="s">
        <v>440</v>
      </c>
      <c r="C60" s="1247"/>
      <c r="E60" s="1248" t="s">
        <v>985</v>
      </c>
      <c r="F60" s="1248"/>
      <c r="G60" s="151" t="s">
        <v>1178</v>
      </c>
      <c r="H60" s="732" t="s">
        <v>1179</v>
      </c>
      <c r="I60" s="77"/>
      <c r="J60" s="94"/>
      <c r="M60" s="153"/>
    </row>
    <row r="61" spans="1:13" s="9" customFormat="1" ht="19.2">
      <c r="B61" s="1249" t="s">
        <v>986</v>
      </c>
      <c r="C61" s="1249"/>
      <c r="D61" s="81"/>
      <c r="E61" s="1250" t="s">
        <v>443</v>
      </c>
      <c r="F61" s="1250"/>
      <c r="G61" s="83"/>
      <c r="H61" s="82"/>
      <c r="I61" s="82"/>
      <c r="J61" s="82"/>
      <c r="M61" s="153"/>
    </row>
    <row r="62" spans="1:13" s="9" customFormat="1" ht="19.2">
      <c r="D62" s="84"/>
      <c r="G62" s="77"/>
      <c r="H62" s="77"/>
      <c r="I62" s="77"/>
      <c r="J62" s="94"/>
      <c r="M62" s="153"/>
    </row>
    <row r="63" spans="1:13" s="9" customFormat="1" ht="19.2">
      <c r="D63" s="84"/>
      <c r="G63" s="77"/>
      <c r="H63" s="77"/>
      <c r="I63" s="77"/>
      <c r="J63" s="94"/>
      <c r="M63" s="153"/>
    </row>
    <row r="64" spans="1:13" s="9" customFormat="1" ht="19.2">
      <c r="D64" s="84"/>
      <c r="G64" s="77"/>
      <c r="H64" s="77"/>
      <c r="I64" s="77"/>
      <c r="J64" s="94"/>
      <c r="M64" s="153"/>
    </row>
    <row r="65" spans="1:13" s="9" customFormat="1" ht="19.2">
      <c r="D65" s="84"/>
      <c r="G65" s="77"/>
      <c r="H65" s="77"/>
      <c r="I65" s="77"/>
      <c r="J65" s="94"/>
      <c r="M65" s="153"/>
    </row>
    <row r="66" spans="1:13" s="9" customFormat="1" ht="19.2">
      <c r="D66" s="84"/>
      <c r="G66" s="77"/>
      <c r="H66" s="77"/>
      <c r="I66" s="77"/>
      <c r="J66" s="94"/>
      <c r="M66" s="153"/>
    </row>
    <row r="67" spans="1:13" s="9" customFormat="1" ht="19.2">
      <c r="D67" s="84"/>
      <c r="G67" s="77"/>
      <c r="H67" s="77"/>
      <c r="I67" s="77"/>
      <c r="J67" s="94"/>
      <c r="M67" s="153"/>
    </row>
    <row r="68" spans="1:13" s="9" customFormat="1" ht="19.2">
      <c r="D68" s="84"/>
      <c r="G68" s="77"/>
      <c r="H68" s="77"/>
      <c r="I68" s="77"/>
      <c r="J68" s="94"/>
      <c r="M68" s="153"/>
    </row>
    <row r="69" spans="1:13" ht="19.2">
      <c r="A69" s="9"/>
      <c r="B69" s="9"/>
      <c r="C69" s="9"/>
      <c r="D69" s="84"/>
      <c r="E69" s="9"/>
      <c r="F69" s="9"/>
      <c r="G69" s="77"/>
      <c r="H69" s="77"/>
      <c r="I69" s="77"/>
      <c r="J69" s="94"/>
      <c r="K69" s="9"/>
      <c r="L69" s="9"/>
      <c r="M69" s="153"/>
    </row>
    <row r="70" spans="1:13" ht="19.2">
      <c r="B70" s="9"/>
      <c r="C70" s="9"/>
      <c r="D70" s="84"/>
      <c r="E70" s="9"/>
      <c r="F70" s="9"/>
      <c r="G70" s="77"/>
      <c r="H70" s="77"/>
      <c r="I70" s="77"/>
      <c r="J70" s="94"/>
      <c r="K70" s="9"/>
      <c r="L70" s="9"/>
      <c r="M70" s="153"/>
    </row>
    <row r="71" spans="1:13" ht="19.2">
      <c r="B71" s="9"/>
      <c r="C71" s="9"/>
      <c r="D71" s="84"/>
      <c r="E71" s="9"/>
      <c r="F71" s="9"/>
      <c r="G71" s="77"/>
      <c r="H71" s="77"/>
      <c r="I71" s="77"/>
      <c r="J71" s="94"/>
      <c r="K71" s="9"/>
      <c r="L71" s="9"/>
      <c r="M71" s="153"/>
    </row>
    <row r="72" spans="1:13" ht="19.2">
      <c r="B72" s="9"/>
      <c r="C72" s="9"/>
      <c r="D72" s="84"/>
      <c r="E72" s="9"/>
      <c r="F72" s="9"/>
      <c r="G72" s="77"/>
      <c r="H72" s="77"/>
      <c r="I72" s="77"/>
      <c r="J72" s="94"/>
      <c r="K72" s="9"/>
      <c r="L72" s="9"/>
      <c r="M72" s="153"/>
    </row>
    <row r="73" spans="1:13" ht="19.2">
      <c r="B73" s="9"/>
      <c r="C73" s="9"/>
      <c r="D73" s="84"/>
      <c r="E73" s="9"/>
      <c r="F73" s="9"/>
      <c r="G73" s="77"/>
      <c r="H73" s="77"/>
      <c r="I73" s="77"/>
      <c r="J73" s="94"/>
      <c r="K73" s="9"/>
      <c r="L73" s="9"/>
      <c r="M73" s="153"/>
    </row>
    <row r="74" spans="1:13" ht="19.2">
      <c r="B74" s="9"/>
      <c r="C74" s="9"/>
      <c r="D74" s="84"/>
      <c r="E74" s="9"/>
      <c r="F74" s="9"/>
      <c r="G74" s="77"/>
      <c r="H74" s="77"/>
      <c r="I74" s="77"/>
      <c r="J74" s="94"/>
      <c r="K74" s="9"/>
      <c r="L74" s="9"/>
      <c r="M74" s="153"/>
    </row>
    <row r="75" spans="1:13" ht="19.2">
      <c r="B75" s="9"/>
      <c r="C75" s="9"/>
      <c r="D75" s="84"/>
      <c r="E75" s="9"/>
      <c r="F75" s="9"/>
      <c r="G75" s="77"/>
      <c r="H75" s="77"/>
      <c r="I75" s="77"/>
      <c r="J75" s="94"/>
      <c r="K75" s="9"/>
      <c r="L75" s="9"/>
      <c r="M75" s="153"/>
    </row>
    <row r="76" spans="1:13" ht="18">
      <c r="B76" s="9"/>
      <c r="C76" s="9"/>
      <c r="D76" s="84"/>
      <c r="E76" s="9"/>
      <c r="F76" s="9"/>
      <c r="G76" s="77"/>
      <c r="H76" s="77"/>
      <c r="I76" s="77"/>
      <c r="J76" s="94"/>
    </row>
    <row r="77" spans="1:13" ht="14.4">
      <c r="M77"/>
    </row>
    <row r="78" spans="1:13" ht="14.4">
      <c r="M78"/>
    </row>
  </sheetData>
  <mergeCells count="43">
    <mergeCell ref="B1:J1"/>
    <mergeCell ref="B2:J2"/>
    <mergeCell ref="G8:I8"/>
    <mergeCell ref="G9:I9"/>
    <mergeCell ref="B53:D53"/>
    <mergeCell ref="G53:I53"/>
    <mergeCell ref="B8:B9"/>
    <mergeCell ref="C8:C9"/>
    <mergeCell ref="C24:C34"/>
    <mergeCell ref="C35:C38"/>
    <mergeCell ref="C39:C40"/>
    <mergeCell ref="C42:C44"/>
    <mergeCell ref="D8:D9"/>
    <mergeCell ref="D42:D47"/>
    <mergeCell ref="E8:E9"/>
    <mergeCell ref="E12:E13"/>
    <mergeCell ref="B54:D54"/>
    <mergeCell ref="G54:I54"/>
    <mergeCell ref="B55:D55"/>
    <mergeCell ref="B56:D56"/>
    <mergeCell ref="B57:D57"/>
    <mergeCell ref="G57:I57"/>
    <mergeCell ref="B60:C60"/>
    <mergeCell ref="E60:F60"/>
    <mergeCell ref="B61:C61"/>
    <mergeCell ref="E61:F61"/>
    <mergeCell ref="A12:A13"/>
    <mergeCell ref="A21:A22"/>
    <mergeCell ref="A24:A34"/>
    <mergeCell ref="A35:A40"/>
    <mergeCell ref="A42:A47"/>
    <mergeCell ref="B12:B13"/>
    <mergeCell ref="B21:B22"/>
    <mergeCell ref="B24:B34"/>
    <mergeCell ref="B35:B39"/>
    <mergeCell ref="B42:B47"/>
    <mergeCell ref="C12:C13"/>
    <mergeCell ref="C21:C22"/>
    <mergeCell ref="E31:E32"/>
    <mergeCell ref="E42:E47"/>
    <mergeCell ref="F8:F9"/>
    <mergeCell ref="F12:F13"/>
    <mergeCell ref="J8:J9"/>
  </mergeCells>
  <pageMargins left="0.2" right="0.2" top="0.55000000000000004" bottom="0.2" header="0.3" footer="0.3"/>
  <pageSetup paperSize="256" scale="90" orientation="landscape"/>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O69"/>
  <sheetViews>
    <sheetView view="pageBreakPreview" zoomScaleNormal="110" workbookViewId="0">
      <selection activeCell="O52" sqref="O52"/>
    </sheetView>
  </sheetViews>
  <sheetFormatPr defaultColWidth="9.109375" defaultRowHeight="15.6"/>
  <cols>
    <col min="1" max="1" width="3" customWidth="1"/>
    <col min="2" max="2" width="25.6640625" customWidth="1"/>
    <col min="3" max="3" width="24.5546875" customWidth="1"/>
    <col min="4" max="4" width="17" style="11" customWidth="1"/>
    <col min="5" max="5" width="23.6640625" customWidth="1"/>
    <col min="6" max="6" width="29.109375" customWidth="1"/>
    <col min="7" max="7" width="14.6640625" style="12" customWidth="1"/>
    <col min="8" max="8" width="11.5546875" style="12" customWidth="1"/>
    <col min="9" max="9" width="7.33203125" style="12" customWidth="1"/>
    <col min="10" max="10" width="11" style="13" customWidth="1"/>
    <col min="11" max="11" width="32.88671875" hidden="1" customWidth="1"/>
    <col min="12" max="12" width="24.5546875" hidden="1" customWidth="1"/>
    <col min="13" max="13" width="18.33203125" style="98" hidden="1" customWidth="1"/>
    <col min="15" max="15" width="16.6640625" style="688" customWidth="1"/>
  </cols>
  <sheetData>
    <row r="1" spans="1:15" ht="18">
      <c r="B1" s="1263" t="s">
        <v>0</v>
      </c>
      <c r="C1" s="1263"/>
      <c r="D1" s="1263"/>
      <c r="E1" s="1263"/>
      <c r="F1" s="1263"/>
      <c r="G1" s="1263"/>
      <c r="H1" s="1263"/>
      <c r="I1" s="1263"/>
      <c r="J1" s="1263"/>
    </row>
    <row r="2" spans="1:15" ht="18">
      <c r="B2" s="1263" t="s">
        <v>1180</v>
      </c>
      <c r="C2" s="1263"/>
      <c r="D2" s="1263"/>
      <c r="E2" s="1263"/>
      <c r="F2" s="1263"/>
      <c r="G2" s="1263"/>
      <c r="H2" s="1263"/>
      <c r="I2" s="1263"/>
      <c r="J2" s="1263"/>
    </row>
    <row r="3" spans="1:15" ht="9" customHeight="1">
      <c r="B3" s="14"/>
      <c r="C3" s="14"/>
      <c r="D3" s="14"/>
      <c r="E3" s="14"/>
      <c r="F3" s="14"/>
      <c r="G3" s="15"/>
      <c r="H3" s="15"/>
      <c r="I3" s="85"/>
      <c r="J3" s="14"/>
    </row>
    <row r="4" spans="1:15">
      <c r="B4" s="16" t="s">
        <v>2</v>
      </c>
      <c r="C4" s="16" t="s">
        <v>3</v>
      </c>
      <c r="E4" s="16" t="s">
        <v>8</v>
      </c>
      <c r="F4" s="689"/>
      <c r="G4" s="690"/>
    </row>
    <row r="5" spans="1:15">
      <c r="B5" s="16" t="s">
        <v>4</v>
      </c>
      <c r="C5" s="16" t="s">
        <v>5</v>
      </c>
      <c r="E5" s="16" t="s">
        <v>9</v>
      </c>
      <c r="F5" s="689">
        <f>G48</f>
        <v>117972923</v>
      </c>
    </row>
    <row r="6" spans="1:15">
      <c r="B6" s="16" t="s">
        <v>6</v>
      </c>
      <c r="C6" s="16" t="s">
        <v>7</v>
      </c>
      <c r="F6" s="691"/>
    </row>
    <row r="8" spans="1:15" ht="15" customHeight="1">
      <c r="B8" s="1408" t="s">
        <v>10</v>
      </c>
      <c r="C8" s="1408" t="s">
        <v>12</v>
      </c>
      <c r="D8" s="1408" t="s">
        <v>289</v>
      </c>
      <c r="E8" s="1413" t="s">
        <v>14</v>
      </c>
      <c r="F8" s="1408" t="s">
        <v>290</v>
      </c>
      <c r="G8" s="1402" t="s">
        <v>17</v>
      </c>
      <c r="H8" s="1403"/>
      <c r="I8" s="1403"/>
      <c r="J8" s="1408" t="s">
        <v>291</v>
      </c>
      <c r="M8" s="733" t="s">
        <v>989</v>
      </c>
    </row>
    <row r="9" spans="1:15" ht="9" customHeight="1">
      <c r="B9" s="1409"/>
      <c r="C9" s="1409"/>
      <c r="D9" s="1409"/>
      <c r="E9" s="1414"/>
      <c r="F9" s="1409"/>
      <c r="G9" s="1404" t="s">
        <v>32</v>
      </c>
      <c r="H9" s="1405"/>
      <c r="I9" s="1405"/>
      <c r="J9" s="1409"/>
      <c r="M9" s="734"/>
    </row>
    <row r="10" spans="1:15" s="686" customFormat="1" ht="13.8">
      <c r="B10" s="1095" t="s">
        <v>27</v>
      </c>
      <c r="C10" s="1095" t="s">
        <v>28</v>
      </c>
      <c r="D10" s="1096" t="s">
        <v>29</v>
      </c>
      <c r="E10" s="1095" t="s">
        <v>30</v>
      </c>
      <c r="F10" s="1097" t="s">
        <v>31</v>
      </c>
      <c r="G10" s="692" t="s">
        <v>23</v>
      </c>
      <c r="H10" s="692" t="s">
        <v>24</v>
      </c>
      <c r="I10" s="735" t="s">
        <v>25</v>
      </c>
      <c r="J10" s="1096" t="s">
        <v>33</v>
      </c>
      <c r="M10" s="736"/>
      <c r="O10" s="737"/>
    </row>
    <row r="11" spans="1:15" s="95" customFormat="1" ht="14.4">
      <c r="B11" s="1098" t="s">
        <v>292</v>
      </c>
      <c r="C11" s="752"/>
      <c r="D11" s="753"/>
      <c r="E11" s="752"/>
      <c r="F11" s="752"/>
      <c r="G11" s="754"/>
      <c r="H11" s="754"/>
      <c r="I11" s="770"/>
      <c r="J11" s="753"/>
      <c r="M11" s="739"/>
      <c r="O11" s="740"/>
    </row>
    <row r="12" spans="1:15" s="687" customFormat="1" ht="86.4" customHeight="1">
      <c r="A12" s="755">
        <v>1</v>
      </c>
      <c r="B12" s="1410" t="s">
        <v>1181</v>
      </c>
      <c r="C12" s="1411" t="s">
        <v>1182</v>
      </c>
      <c r="D12" s="1044" t="s">
        <v>1104</v>
      </c>
      <c r="E12" s="1411" t="s">
        <v>1183</v>
      </c>
      <c r="F12" s="1044" t="s">
        <v>1184</v>
      </c>
      <c r="G12" s="699">
        <v>172000</v>
      </c>
      <c r="H12" s="700"/>
      <c r="I12" s="699"/>
      <c r="J12" s="1044" t="s">
        <v>71</v>
      </c>
      <c r="M12" s="741"/>
    </row>
    <row r="13" spans="1:15" s="687" customFormat="1" ht="127.95" customHeight="1">
      <c r="A13" s="755"/>
      <c r="B13" s="1410"/>
      <c r="C13" s="1412"/>
      <c r="D13" s="698" t="s">
        <v>999</v>
      </c>
      <c r="E13" s="1412"/>
      <c r="F13" s="1044" t="s">
        <v>1185</v>
      </c>
      <c r="G13" s="699">
        <v>1672770</v>
      </c>
      <c r="H13" s="701"/>
      <c r="I13" s="742"/>
      <c r="J13" s="1044" t="s">
        <v>71</v>
      </c>
      <c r="M13" s="741"/>
    </row>
    <row r="14" spans="1:15" s="687" customFormat="1" ht="157.94999999999999" customHeight="1">
      <c r="A14" s="755">
        <v>2</v>
      </c>
      <c r="B14" s="697" t="s">
        <v>1186</v>
      </c>
      <c r="C14" s="1044" t="s">
        <v>1187</v>
      </c>
      <c r="D14" s="1044" t="s">
        <v>1188</v>
      </c>
      <c r="E14" s="1044" t="s">
        <v>1189</v>
      </c>
      <c r="F14" s="1044" t="s">
        <v>1190</v>
      </c>
      <c r="G14" s="703">
        <v>6354580</v>
      </c>
      <c r="H14" s="703"/>
      <c r="I14" s="703"/>
      <c r="J14" s="1044" t="s">
        <v>71</v>
      </c>
      <c r="M14" s="741"/>
    </row>
    <row r="15" spans="1:15" s="8" customFormat="1" ht="100.95" customHeight="1">
      <c r="A15" s="756">
        <v>3</v>
      </c>
      <c r="B15" s="697" t="s">
        <v>1191</v>
      </c>
      <c r="C15" s="1044" t="s">
        <v>1192</v>
      </c>
      <c r="D15" s="1044" t="s">
        <v>1193</v>
      </c>
      <c r="E15" s="1044" t="s">
        <v>1194</v>
      </c>
      <c r="F15" s="1044" t="s">
        <v>1195</v>
      </c>
      <c r="G15" s="703">
        <v>1000000</v>
      </c>
      <c r="H15" s="703"/>
      <c r="I15" s="703"/>
      <c r="J15" s="1044" t="s">
        <v>71</v>
      </c>
      <c r="K15" s="129"/>
      <c r="L15" s="743">
        <v>100000</v>
      </c>
      <c r="M15" s="744">
        <v>100000</v>
      </c>
      <c r="O15" s="142"/>
    </row>
    <row r="16" spans="1:15" s="8" customFormat="1" ht="101.4" customHeight="1">
      <c r="A16" s="756">
        <v>4</v>
      </c>
      <c r="B16" s="697" t="s">
        <v>1196</v>
      </c>
      <c r="C16" s="1044" t="s">
        <v>1197</v>
      </c>
      <c r="D16" s="1044" t="s">
        <v>1198</v>
      </c>
      <c r="E16" s="1044" t="s">
        <v>1199</v>
      </c>
      <c r="F16" s="1044" t="s">
        <v>1200</v>
      </c>
      <c r="G16" s="703">
        <v>1632000</v>
      </c>
      <c r="H16" s="703"/>
      <c r="I16" s="703"/>
      <c r="J16" s="1044" t="s">
        <v>71</v>
      </c>
      <c r="K16" s="129"/>
      <c r="L16" s="743"/>
      <c r="M16" s="744"/>
      <c r="O16" s="142"/>
    </row>
    <row r="17" spans="1:15" s="8" customFormat="1" ht="146.4" customHeight="1">
      <c r="A17" s="756">
        <v>5</v>
      </c>
      <c r="B17" s="129" t="s">
        <v>1201</v>
      </c>
      <c r="C17" s="129" t="s">
        <v>314</v>
      </c>
      <c r="D17" s="1044" t="s">
        <v>1015</v>
      </c>
      <c r="E17" s="1044" t="s">
        <v>1153</v>
      </c>
      <c r="F17" s="129" t="s">
        <v>1202</v>
      </c>
      <c r="G17" s="705">
        <v>7984610</v>
      </c>
      <c r="H17" s="129"/>
      <c r="I17" s="705"/>
      <c r="J17" s="129" t="s">
        <v>319</v>
      </c>
      <c r="K17" s="129" t="s">
        <v>935</v>
      </c>
      <c r="L17" s="743">
        <v>549626</v>
      </c>
      <c r="M17" s="744">
        <v>1250000</v>
      </c>
      <c r="O17" s="142"/>
    </row>
    <row r="18" spans="1:15" s="97" customFormat="1" ht="100.2" customHeight="1">
      <c r="A18" s="125">
        <v>6</v>
      </c>
      <c r="B18" s="1044" t="s">
        <v>1203</v>
      </c>
      <c r="C18" s="1044" t="s">
        <v>321</v>
      </c>
      <c r="D18" s="698" t="s">
        <v>937</v>
      </c>
      <c r="E18" s="129" t="s">
        <v>1204</v>
      </c>
      <c r="F18" s="1050" t="s">
        <v>1205</v>
      </c>
      <c r="G18" s="760">
        <v>1803780</v>
      </c>
      <c r="H18" s="771"/>
      <c r="I18" s="771"/>
      <c r="J18" s="772" t="s">
        <v>319</v>
      </c>
    </row>
    <row r="19" spans="1:15" s="97" customFormat="1" ht="69.599999999999994" customHeight="1">
      <c r="A19" s="125">
        <v>7</v>
      </c>
      <c r="B19" s="1279" t="s">
        <v>1206</v>
      </c>
      <c r="C19" s="129" t="s">
        <v>964</v>
      </c>
      <c r="D19" s="129" t="s">
        <v>1207</v>
      </c>
      <c r="E19" s="129" t="s">
        <v>1208</v>
      </c>
      <c r="F19" s="1050" t="s">
        <v>1209</v>
      </c>
      <c r="G19" s="759">
        <v>400000</v>
      </c>
      <c r="H19" s="771"/>
      <c r="I19" s="771"/>
      <c r="J19" s="772" t="s">
        <v>319</v>
      </c>
      <c r="L19" s="139">
        <v>787576</v>
      </c>
    </row>
    <row r="20" spans="1:15" s="97" customFormat="1" ht="159.6" customHeight="1">
      <c r="A20" s="125">
        <v>8</v>
      </c>
      <c r="B20" s="1279"/>
      <c r="C20" s="129" t="s">
        <v>970</v>
      </c>
      <c r="D20" s="129" t="s">
        <v>971</v>
      </c>
      <c r="E20" s="129" t="s">
        <v>1154</v>
      </c>
      <c r="F20" s="129" t="s">
        <v>1210</v>
      </c>
      <c r="G20" s="760">
        <v>1382400</v>
      </c>
      <c r="H20" s="771"/>
      <c r="I20" s="771"/>
      <c r="J20" s="772" t="s">
        <v>319</v>
      </c>
    </row>
    <row r="21" spans="1:15" s="8" customFormat="1" ht="57.6">
      <c r="A21" s="704">
        <v>9</v>
      </c>
      <c r="B21" s="714" t="s">
        <v>1156</v>
      </c>
      <c r="C21" s="129" t="s">
        <v>1157</v>
      </c>
      <c r="D21" s="698" t="s">
        <v>340</v>
      </c>
      <c r="E21" s="698" t="s">
        <v>1114</v>
      </c>
      <c r="F21" s="698" t="s">
        <v>1211</v>
      </c>
      <c r="G21" s="705">
        <v>3918783</v>
      </c>
      <c r="H21" s="705"/>
      <c r="I21" s="705"/>
      <c r="J21" s="129" t="s">
        <v>319</v>
      </c>
      <c r="K21" s="129"/>
      <c r="L21" s="743"/>
      <c r="M21" s="744"/>
      <c r="O21" s="142"/>
    </row>
    <row r="22" spans="1:15" s="8" customFormat="1" ht="45.6" customHeight="1">
      <c r="A22" s="1390">
        <v>10</v>
      </c>
      <c r="B22" s="1279" t="s">
        <v>1055</v>
      </c>
      <c r="C22" s="1279" t="s">
        <v>853</v>
      </c>
      <c r="D22" s="129" t="s">
        <v>1212</v>
      </c>
      <c r="E22" s="129" t="s">
        <v>1213</v>
      </c>
      <c r="F22" s="129" t="s">
        <v>1214</v>
      </c>
      <c r="G22" s="705">
        <v>5500000</v>
      </c>
      <c r="H22" s="703"/>
      <c r="I22" s="703"/>
      <c r="J22" s="1044" t="s">
        <v>1215</v>
      </c>
      <c r="K22" s="129"/>
      <c r="L22" s="743">
        <v>500000</v>
      </c>
      <c r="M22" s="744">
        <v>900000</v>
      </c>
      <c r="O22" s="142"/>
    </row>
    <row r="23" spans="1:15" s="8" customFormat="1" ht="61.2" customHeight="1">
      <c r="A23" s="1390"/>
      <c r="B23" s="1279"/>
      <c r="C23" s="1279"/>
      <c r="D23" s="129" t="s">
        <v>1216</v>
      </c>
      <c r="E23" s="129" t="s">
        <v>1217</v>
      </c>
      <c r="F23" s="129" t="s">
        <v>1218</v>
      </c>
      <c r="G23" s="705">
        <v>320000</v>
      </c>
      <c r="H23" s="703"/>
      <c r="I23" s="703"/>
      <c r="J23" s="1044" t="s">
        <v>1215</v>
      </c>
      <c r="K23" s="129"/>
      <c r="L23" s="743"/>
      <c r="M23" s="744"/>
      <c r="O23" s="142"/>
    </row>
    <row r="24" spans="1:15" s="8" customFormat="1" ht="72">
      <c r="A24" s="1390"/>
      <c r="B24" s="1279"/>
      <c r="C24" s="1279"/>
      <c r="D24" s="129" t="s">
        <v>1219</v>
      </c>
      <c r="E24" s="129" t="s">
        <v>1220</v>
      </c>
      <c r="F24" s="129" t="s">
        <v>1221</v>
      </c>
      <c r="G24" s="705">
        <v>4500000</v>
      </c>
      <c r="H24" s="703"/>
      <c r="I24" s="703"/>
      <c r="J24" s="1044" t="s">
        <v>1215</v>
      </c>
      <c r="K24" s="129"/>
      <c r="L24" s="743"/>
      <c r="M24" s="744"/>
      <c r="O24" s="142"/>
    </row>
    <row r="25" spans="1:15" s="8" customFormat="1" ht="50.25" customHeight="1">
      <c r="A25" s="1390"/>
      <c r="B25" s="1279"/>
      <c r="C25" s="1279"/>
      <c r="D25" s="129" t="s">
        <v>1222</v>
      </c>
      <c r="E25" s="129" t="s">
        <v>1223</v>
      </c>
      <c r="F25" s="129" t="s">
        <v>1224</v>
      </c>
      <c r="G25" s="705">
        <v>1665000</v>
      </c>
      <c r="H25" s="703"/>
      <c r="I25" s="703"/>
      <c r="J25" s="1044" t="s">
        <v>1215</v>
      </c>
      <c r="K25" s="129"/>
      <c r="L25" s="743"/>
      <c r="M25" s="744"/>
      <c r="O25" s="142"/>
    </row>
    <row r="26" spans="1:15" s="8" customFormat="1" ht="60.75" customHeight="1">
      <c r="A26" s="1390"/>
      <c r="B26" s="1279"/>
      <c r="C26" s="1279"/>
      <c r="D26" s="129" t="s">
        <v>1057</v>
      </c>
      <c r="E26" s="698" t="s">
        <v>1058</v>
      </c>
      <c r="F26" s="1044" t="s">
        <v>1225</v>
      </c>
      <c r="G26" s="713">
        <v>4600000</v>
      </c>
      <c r="H26" s="703"/>
      <c r="I26" s="703"/>
      <c r="J26" s="1044" t="s">
        <v>1215</v>
      </c>
      <c r="K26" s="129"/>
      <c r="L26" s="743"/>
      <c r="M26" s="744"/>
      <c r="O26" s="142"/>
    </row>
    <row r="27" spans="1:15" s="8" customFormat="1" ht="60" customHeight="1">
      <c r="A27" s="1390"/>
      <c r="B27" s="1279"/>
      <c r="C27" s="1279"/>
      <c r="D27" s="129" t="s">
        <v>854</v>
      </c>
      <c r="E27" s="698" t="s">
        <v>1226</v>
      </c>
      <c r="F27" s="698" t="s">
        <v>1227</v>
      </c>
      <c r="G27" s="703">
        <v>320000</v>
      </c>
      <c r="H27" s="703"/>
      <c r="I27" s="703"/>
      <c r="J27" s="1044" t="s">
        <v>1215</v>
      </c>
      <c r="K27" s="129"/>
      <c r="L27" s="743"/>
      <c r="M27" s="744"/>
      <c r="O27" s="142"/>
    </row>
    <row r="28" spans="1:15" s="8" customFormat="1" ht="42.6" customHeight="1">
      <c r="A28" s="1390"/>
      <c r="B28" s="1279"/>
      <c r="C28" s="1279"/>
      <c r="D28" s="698" t="s">
        <v>1078</v>
      </c>
      <c r="E28" s="698" t="s">
        <v>1172</v>
      </c>
      <c r="F28" s="698" t="s">
        <v>1228</v>
      </c>
      <c r="G28" s="713">
        <v>21450000</v>
      </c>
      <c r="H28" s="703"/>
      <c r="I28" s="703"/>
      <c r="J28" s="1044" t="s">
        <v>1215</v>
      </c>
      <c r="K28" s="129"/>
      <c r="L28" s="743"/>
      <c r="M28" s="744"/>
      <c r="O28" s="142"/>
    </row>
    <row r="29" spans="1:15" s="8" customFormat="1" ht="42" customHeight="1">
      <c r="A29" s="1390"/>
      <c r="B29" s="1279"/>
      <c r="C29" s="1279"/>
      <c r="D29" s="714" t="s">
        <v>1060</v>
      </c>
      <c r="E29" s="698" t="s">
        <v>1061</v>
      </c>
      <c r="F29" s="698" t="s">
        <v>1229</v>
      </c>
      <c r="G29" s="703">
        <v>21850000</v>
      </c>
      <c r="H29" s="703"/>
      <c r="I29" s="703"/>
      <c r="J29" s="1044" t="s">
        <v>1215</v>
      </c>
      <c r="K29" s="129"/>
      <c r="L29" s="743"/>
      <c r="M29" s="744"/>
      <c r="O29" s="142"/>
    </row>
    <row r="30" spans="1:15" s="8" customFormat="1" ht="63" customHeight="1">
      <c r="A30" s="1390"/>
      <c r="B30" s="1279"/>
      <c r="C30" s="1279"/>
      <c r="D30" s="714" t="s">
        <v>1063</v>
      </c>
      <c r="E30" s="698" t="s">
        <v>1064</v>
      </c>
      <c r="F30" s="1044" t="s">
        <v>1230</v>
      </c>
      <c r="G30" s="761">
        <v>6450000</v>
      </c>
      <c r="H30" s="703"/>
      <c r="I30" s="703"/>
      <c r="J30" s="1044" t="s">
        <v>1215</v>
      </c>
      <c r="K30" s="129"/>
      <c r="L30" s="743"/>
      <c r="M30" s="744"/>
      <c r="O30" s="142"/>
    </row>
    <row r="31" spans="1:15" s="8" customFormat="1" ht="87" customHeight="1">
      <c r="A31" s="1390"/>
      <c r="B31" s="1279"/>
      <c r="C31" s="1279"/>
      <c r="D31" s="714" t="s">
        <v>1066</v>
      </c>
      <c r="E31" s="698" t="s">
        <v>1231</v>
      </c>
      <c r="F31" s="1044" t="s">
        <v>1232</v>
      </c>
      <c r="G31" s="713">
        <v>3200000</v>
      </c>
      <c r="H31" s="703"/>
      <c r="I31" s="703"/>
      <c r="J31" s="1044" t="s">
        <v>1215</v>
      </c>
      <c r="K31" s="129"/>
      <c r="L31" s="743"/>
      <c r="M31" s="744"/>
      <c r="O31" s="142"/>
    </row>
    <row r="32" spans="1:15" s="8" customFormat="1" ht="72" customHeight="1">
      <c r="A32" s="1390"/>
      <c r="B32" s="1279"/>
      <c r="C32" s="1279"/>
      <c r="D32" s="698" t="s">
        <v>866</v>
      </c>
      <c r="E32" s="129" t="s">
        <v>1233</v>
      </c>
      <c r="F32" s="1044" t="s">
        <v>1234</v>
      </c>
      <c r="G32" s="705">
        <v>3300000</v>
      </c>
      <c r="H32" s="703"/>
      <c r="I32" s="703"/>
      <c r="J32" s="1044" t="s">
        <v>1215</v>
      </c>
      <c r="K32" s="129"/>
      <c r="L32" s="743"/>
      <c r="M32" s="744"/>
      <c r="O32" s="142"/>
    </row>
    <row r="33" spans="1:15" s="8" customFormat="1" ht="48" customHeight="1">
      <c r="A33" s="1390"/>
      <c r="B33" s="1279"/>
      <c r="C33" s="1279"/>
      <c r="D33" s="698" t="s">
        <v>1125</v>
      </c>
      <c r="E33" s="698" t="s">
        <v>1171</v>
      </c>
      <c r="F33" s="1044" t="s">
        <v>1235</v>
      </c>
      <c r="G33" s="705">
        <v>1600000</v>
      </c>
      <c r="H33" s="703"/>
      <c r="I33" s="703"/>
      <c r="J33" s="1044" t="s">
        <v>1215</v>
      </c>
      <c r="K33" s="129"/>
      <c r="L33" s="743"/>
      <c r="M33" s="744"/>
      <c r="O33" s="142"/>
    </row>
    <row r="34" spans="1:15" s="8" customFormat="1" ht="73.2" customHeight="1">
      <c r="A34" s="1390"/>
      <c r="B34" s="1279"/>
      <c r="C34" s="1279"/>
      <c r="D34" s="698" t="s">
        <v>1236</v>
      </c>
      <c r="E34" s="129" t="s">
        <v>1237</v>
      </c>
      <c r="F34" s="1044" t="s">
        <v>1238</v>
      </c>
      <c r="G34" s="705">
        <v>1100000</v>
      </c>
      <c r="H34" s="703"/>
      <c r="I34" s="703"/>
      <c r="J34" s="1044" t="s">
        <v>1215</v>
      </c>
      <c r="K34" s="129"/>
      <c r="L34" s="743"/>
      <c r="M34" s="744"/>
      <c r="O34" s="142"/>
    </row>
    <row r="35" spans="1:15" s="8" customFormat="1" ht="71.400000000000006" customHeight="1">
      <c r="A35" s="1390"/>
      <c r="B35" s="1279"/>
      <c r="C35" s="1279"/>
      <c r="D35" s="698" t="s">
        <v>1239</v>
      </c>
      <c r="E35" s="129" t="s">
        <v>1240</v>
      </c>
      <c r="F35" s="1044" t="s">
        <v>1241</v>
      </c>
      <c r="G35" s="705">
        <v>780000</v>
      </c>
      <c r="H35" s="703"/>
      <c r="I35" s="703"/>
      <c r="J35" s="1044" t="s">
        <v>1215</v>
      </c>
      <c r="K35" s="129"/>
      <c r="L35" s="743"/>
      <c r="M35" s="744"/>
      <c r="O35" s="142"/>
    </row>
    <row r="36" spans="1:15" s="8" customFormat="1" ht="84" customHeight="1">
      <c r="A36" s="1390"/>
      <c r="B36" s="1279"/>
      <c r="C36" s="1279"/>
      <c r="D36" s="698" t="s">
        <v>1242</v>
      </c>
      <c r="E36" s="129" t="s">
        <v>1243</v>
      </c>
      <c r="F36" s="1044" t="s">
        <v>1244</v>
      </c>
      <c r="G36" s="705">
        <v>6927000</v>
      </c>
      <c r="H36" s="703"/>
      <c r="I36" s="703"/>
      <c r="J36" s="1044" t="s">
        <v>1245</v>
      </c>
      <c r="K36" s="129"/>
      <c r="L36" s="743"/>
      <c r="M36" s="744"/>
      <c r="O36" s="142"/>
    </row>
    <row r="37" spans="1:15" s="8" customFormat="1" ht="60.75" customHeight="1">
      <c r="A37" s="1390"/>
      <c r="B37" s="1279"/>
      <c r="C37" s="1279"/>
      <c r="D37" s="698" t="s">
        <v>1246</v>
      </c>
      <c r="E37" s="129" t="s">
        <v>1247</v>
      </c>
      <c r="F37" s="1044" t="s">
        <v>1248</v>
      </c>
      <c r="G37" s="705">
        <v>5000000</v>
      </c>
      <c r="H37" s="703"/>
      <c r="I37" s="703"/>
      <c r="J37" s="1044" t="s">
        <v>1249</v>
      </c>
      <c r="K37" s="129"/>
      <c r="L37" s="743"/>
      <c r="M37" s="744"/>
    </row>
    <row r="38" spans="1:15" s="9" customFormat="1" ht="75.599999999999994" customHeight="1">
      <c r="A38" s="1390">
        <v>11</v>
      </c>
      <c r="B38" s="1279" t="s">
        <v>1250</v>
      </c>
      <c r="C38" s="1279" t="s">
        <v>906</v>
      </c>
      <c r="D38" s="698" t="s">
        <v>1134</v>
      </c>
      <c r="E38" s="698" t="s">
        <v>1135</v>
      </c>
      <c r="F38" s="1044" t="s">
        <v>1251</v>
      </c>
      <c r="G38" s="703">
        <v>1600000</v>
      </c>
      <c r="H38" s="703"/>
      <c r="I38" s="703"/>
      <c r="J38" s="1044" t="s">
        <v>241</v>
      </c>
      <c r="K38" s="129"/>
      <c r="L38" s="743">
        <v>400000</v>
      </c>
      <c r="M38" s="744">
        <v>505000</v>
      </c>
      <c r="O38" s="745"/>
    </row>
    <row r="39" spans="1:15" s="9" customFormat="1" ht="83.4" customHeight="1">
      <c r="A39" s="1390"/>
      <c r="B39" s="1279"/>
      <c r="C39" s="1279"/>
      <c r="D39" s="129" t="s">
        <v>907</v>
      </c>
      <c r="E39" s="698" t="s">
        <v>1174</v>
      </c>
      <c r="F39" s="1044" t="s">
        <v>1252</v>
      </c>
      <c r="G39" s="703">
        <v>600000</v>
      </c>
      <c r="H39" s="703"/>
      <c r="I39" s="703"/>
      <c r="J39" s="1044" t="s">
        <v>241</v>
      </c>
      <c r="K39" s="129"/>
      <c r="L39" s="743"/>
      <c r="M39" s="744"/>
      <c r="O39" s="745"/>
    </row>
    <row r="40" spans="1:15" s="9" customFormat="1" ht="16.95" customHeight="1">
      <c r="A40" s="719"/>
      <c r="B40" s="129" t="s">
        <v>412</v>
      </c>
      <c r="C40" s="129"/>
      <c r="D40" s="129"/>
      <c r="E40" s="698"/>
      <c r="F40" s="698"/>
      <c r="G40" s="720">
        <f>SUM(G12:G39)</f>
        <v>117082923</v>
      </c>
      <c r="H40" s="720"/>
      <c r="I40" s="720"/>
      <c r="J40" s="129"/>
      <c r="K40" s="746"/>
      <c r="L40" s="746"/>
      <c r="M40" s="744"/>
      <c r="O40" s="745"/>
    </row>
    <row r="41" spans="1:15" s="9" customFormat="1" ht="18">
      <c r="A41" s="721"/>
      <c r="B41" s="1094" t="s">
        <v>413</v>
      </c>
      <c r="C41" s="722"/>
      <c r="D41" s="698"/>
      <c r="E41" s="698"/>
      <c r="F41" s="129"/>
      <c r="G41" s="723"/>
      <c r="H41" s="705"/>
      <c r="I41" s="705"/>
      <c r="J41" s="129"/>
      <c r="K41" s="129"/>
      <c r="L41" s="743">
        <v>434200</v>
      </c>
      <c r="M41" s="744">
        <v>500000</v>
      </c>
      <c r="O41" s="745"/>
    </row>
    <row r="42" spans="1:15" s="9" customFormat="1" ht="88.95" customHeight="1">
      <c r="A42" s="702">
        <v>1</v>
      </c>
      <c r="B42" s="697" t="s">
        <v>1253</v>
      </c>
      <c r="C42" s="1044" t="s">
        <v>421</v>
      </c>
      <c r="D42" s="698" t="s">
        <v>422</v>
      </c>
      <c r="E42" s="1044" t="s">
        <v>423</v>
      </c>
      <c r="F42" s="129" t="s">
        <v>1254</v>
      </c>
      <c r="G42" s="705">
        <v>890000</v>
      </c>
      <c r="H42" s="705"/>
      <c r="I42" s="705"/>
      <c r="J42" s="1044" t="s">
        <v>71</v>
      </c>
      <c r="K42" s="129"/>
      <c r="L42" s="129"/>
      <c r="M42" s="744">
        <v>500000</v>
      </c>
      <c r="O42" s="745"/>
    </row>
    <row r="43" spans="1:15" s="9" customFormat="1" ht="18">
      <c r="A43"/>
      <c r="B43" s="129" t="s">
        <v>426</v>
      </c>
      <c r="C43" s="129"/>
      <c r="D43" s="129"/>
      <c r="E43" s="698"/>
      <c r="F43" s="698"/>
      <c r="G43" s="762">
        <f>SUM(G42)</f>
        <v>890000</v>
      </c>
      <c r="H43" s="703"/>
      <c r="I43" s="703">
        <f>SUM(I14:I42)</f>
        <v>0</v>
      </c>
      <c r="J43" s="698"/>
      <c r="K43"/>
      <c r="L43"/>
      <c r="M43" s="748"/>
      <c r="O43" s="745"/>
    </row>
    <row r="44" spans="1:15" s="9" customFormat="1" ht="45.6">
      <c r="A44"/>
      <c r="B44" s="1406" t="s">
        <v>427</v>
      </c>
      <c r="C44" s="1406"/>
      <c r="D44" s="1406"/>
      <c r="E44" s="764" t="s">
        <v>1255</v>
      </c>
      <c r="F44" s="763" t="s">
        <v>429</v>
      </c>
      <c r="G44" s="1407" t="s">
        <v>430</v>
      </c>
      <c r="H44" s="1407"/>
      <c r="I44" s="1407"/>
      <c r="J44" s="763" t="s">
        <v>431</v>
      </c>
      <c r="K44" s="749"/>
      <c r="L44" s="749"/>
      <c r="M44" s="750"/>
      <c r="O44" s="745"/>
    </row>
    <row r="45" spans="1:15" s="9" customFormat="1" ht="19.2">
      <c r="A45"/>
      <c r="B45" s="1398" t="s">
        <v>21</v>
      </c>
      <c r="C45" s="1398"/>
      <c r="D45" s="1398"/>
      <c r="E45" s="765" t="s">
        <v>34</v>
      </c>
      <c r="F45" s="765" t="s">
        <v>432</v>
      </c>
      <c r="G45" s="1398" t="s">
        <v>433</v>
      </c>
      <c r="H45" s="1398"/>
      <c r="I45" s="1398"/>
      <c r="J45" s="773" t="s">
        <v>434</v>
      </c>
      <c r="M45" s="153"/>
      <c r="O45" s="745"/>
    </row>
    <row r="46" spans="1:15" s="9" customFormat="1" ht="19.2">
      <c r="B46" s="1399"/>
      <c r="C46" s="1399"/>
      <c r="D46" s="1399"/>
      <c r="E46" s="766"/>
      <c r="F46" s="767"/>
      <c r="G46" s="768"/>
      <c r="H46" s="768"/>
      <c r="I46" s="768"/>
      <c r="J46" s="774"/>
      <c r="M46" s="153"/>
      <c r="O46" s="745"/>
    </row>
    <row r="47" spans="1:15" s="9" customFormat="1" ht="19.2">
      <c r="B47" s="1400" t="s">
        <v>436</v>
      </c>
      <c r="C47" s="1400"/>
      <c r="D47" s="1400"/>
      <c r="E47" s="766"/>
      <c r="F47" s="766"/>
      <c r="G47" s="768">
        <v>0</v>
      </c>
      <c r="H47" s="768">
        <v>0</v>
      </c>
      <c r="I47" s="768">
        <v>0</v>
      </c>
      <c r="J47" s="774"/>
      <c r="M47" s="153"/>
      <c r="O47" s="745"/>
    </row>
    <row r="48" spans="1:15" s="9" customFormat="1" ht="19.2">
      <c r="B48" s="1400" t="s">
        <v>437</v>
      </c>
      <c r="C48" s="1400"/>
      <c r="D48" s="1400"/>
      <c r="E48" s="766"/>
      <c r="F48" s="766"/>
      <c r="G48" s="1401">
        <f>G40+G43</f>
        <v>117972923</v>
      </c>
      <c r="H48" s="1401"/>
      <c r="I48" s="1401"/>
      <c r="J48" s="774"/>
      <c r="M48" s="153"/>
      <c r="O48" s="745"/>
    </row>
    <row r="49" spans="1:15" s="9" customFormat="1" ht="19.2">
      <c r="B49" s="76"/>
      <c r="C49" s="76"/>
      <c r="D49" s="76"/>
      <c r="G49" s="77"/>
      <c r="H49" s="77"/>
      <c r="I49" s="77"/>
      <c r="J49" s="94"/>
      <c r="M49" s="153"/>
      <c r="O49" s="745"/>
    </row>
    <row r="50" spans="1:15" s="9" customFormat="1" ht="19.2">
      <c r="B50" s="78" t="s">
        <v>438</v>
      </c>
      <c r="C50" s="775" t="s">
        <v>1256</v>
      </c>
      <c r="D50" s="8"/>
      <c r="E50" s="8" t="s">
        <v>439</v>
      </c>
      <c r="G50" s="79"/>
      <c r="H50" s="151"/>
      <c r="I50" s="77"/>
      <c r="J50" s="94"/>
      <c r="M50" s="153"/>
      <c r="O50" s="745"/>
    </row>
    <row r="51" spans="1:15" s="9" customFormat="1" ht="19.2">
      <c r="B51" s="1247" t="s">
        <v>440</v>
      </c>
      <c r="C51" s="1247"/>
      <c r="E51" s="1248" t="s">
        <v>1257</v>
      </c>
      <c r="F51" s="1248"/>
      <c r="G51" s="151"/>
      <c r="H51" s="732"/>
      <c r="I51" s="77"/>
      <c r="J51" s="94"/>
      <c r="M51" s="153"/>
      <c r="O51" s="745"/>
    </row>
    <row r="52" spans="1:15" s="9" customFormat="1" ht="19.2">
      <c r="B52" s="1249" t="s">
        <v>986</v>
      </c>
      <c r="C52" s="1249"/>
      <c r="D52" s="81"/>
      <c r="E52" s="1250" t="s">
        <v>443</v>
      </c>
      <c r="F52" s="1250"/>
      <c r="G52" s="83"/>
      <c r="H52" s="82"/>
      <c r="I52" s="82"/>
      <c r="J52" s="82"/>
      <c r="M52" s="153"/>
      <c r="O52" s="745"/>
    </row>
    <row r="53" spans="1:15" s="9" customFormat="1" ht="19.2">
      <c r="D53" s="84"/>
      <c r="G53" s="77"/>
      <c r="H53" s="77"/>
      <c r="I53" s="77"/>
      <c r="J53" s="94"/>
      <c r="M53" s="153"/>
      <c r="O53" s="745"/>
    </row>
    <row r="54" spans="1:15" s="9" customFormat="1" ht="19.2">
      <c r="D54" s="84"/>
      <c r="G54" s="77"/>
      <c r="H54" s="77"/>
      <c r="I54" s="77"/>
      <c r="J54" s="94"/>
      <c r="M54" s="153"/>
      <c r="O54" s="745"/>
    </row>
    <row r="55" spans="1:15" s="9" customFormat="1" ht="19.2">
      <c r="D55" s="84"/>
      <c r="G55" s="77"/>
      <c r="H55" s="77"/>
      <c r="I55" s="77"/>
      <c r="J55" s="94"/>
      <c r="M55" s="153"/>
      <c r="O55" s="745"/>
    </row>
    <row r="56" spans="1:15" s="9" customFormat="1" ht="19.2">
      <c r="D56" s="84"/>
      <c r="G56" s="77"/>
      <c r="H56" s="77"/>
      <c r="I56" s="77"/>
      <c r="J56" s="94"/>
      <c r="M56" s="153"/>
      <c r="O56" s="745"/>
    </row>
    <row r="57" spans="1:15" s="9" customFormat="1" ht="19.2">
      <c r="D57" s="84"/>
      <c r="G57" s="77"/>
      <c r="H57" s="77"/>
      <c r="I57" s="77"/>
      <c r="J57" s="94"/>
      <c r="M57" s="153"/>
      <c r="O57" s="745"/>
    </row>
    <row r="58" spans="1:15" s="9" customFormat="1" ht="19.2">
      <c r="D58" s="84"/>
      <c r="G58" s="77"/>
      <c r="H58" s="77"/>
      <c r="I58" s="77"/>
      <c r="J58" s="94"/>
      <c r="M58" s="153"/>
      <c r="O58" s="745"/>
    </row>
    <row r="59" spans="1:15" s="9" customFormat="1" ht="19.2">
      <c r="D59" s="84"/>
      <c r="G59" s="77"/>
      <c r="H59" s="77"/>
      <c r="I59" s="77"/>
      <c r="J59" s="94"/>
      <c r="M59" s="153"/>
      <c r="O59" s="745"/>
    </row>
    <row r="60" spans="1:15" ht="19.2">
      <c r="A60" s="9"/>
      <c r="B60" s="9"/>
      <c r="C60" s="9"/>
      <c r="D60" s="84"/>
      <c r="E60" s="9"/>
      <c r="F60" s="9"/>
      <c r="G60" s="77"/>
      <c r="H60" s="77"/>
      <c r="I60" s="77"/>
      <c r="J60" s="94"/>
      <c r="K60" s="9"/>
      <c r="L60" s="9"/>
      <c r="M60" s="153"/>
    </row>
    <row r="61" spans="1:15" ht="19.2">
      <c r="B61" s="9"/>
      <c r="C61" s="9"/>
      <c r="D61" s="84"/>
      <c r="E61" s="9"/>
      <c r="F61" s="9"/>
      <c r="G61" s="77"/>
      <c r="H61" s="77"/>
      <c r="I61" s="77"/>
      <c r="J61" s="94"/>
      <c r="K61" s="9"/>
      <c r="L61" s="9"/>
      <c r="M61" s="153"/>
    </row>
    <row r="62" spans="1:15" ht="19.2">
      <c r="B62" s="9"/>
      <c r="C62" s="9"/>
      <c r="D62" s="84"/>
      <c r="E62" s="9"/>
      <c r="F62" s="9"/>
      <c r="G62" s="77"/>
      <c r="H62" s="77"/>
      <c r="I62" s="77"/>
      <c r="J62" s="94"/>
      <c r="K62" s="9"/>
      <c r="L62" s="9"/>
      <c r="M62" s="153"/>
    </row>
    <row r="63" spans="1:15" ht="19.2">
      <c r="B63" s="9"/>
      <c r="C63" s="9"/>
      <c r="D63" s="84"/>
      <c r="E63" s="9"/>
      <c r="F63" s="9"/>
      <c r="G63" s="77"/>
      <c r="H63" s="77"/>
      <c r="I63" s="77"/>
      <c r="J63" s="94"/>
      <c r="K63" s="9"/>
      <c r="L63" s="9"/>
      <c r="M63" s="153"/>
    </row>
    <row r="64" spans="1:15" ht="19.2">
      <c r="B64" s="9"/>
      <c r="C64" s="9"/>
      <c r="D64" s="84"/>
      <c r="E64" s="9"/>
      <c r="F64" s="9"/>
      <c r="G64" s="77"/>
      <c r="H64" s="77"/>
      <c r="I64" s="77"/>
      <c r="J64" s="94"/>
      <c r="K64" s="9"/>
      <c r="L64" s="9"/>
      <c r="M64" s="153"/>
    </row>
    <row r="65" spans="2:13" ht="19.2">
      <c r="B65" s="9"/>
      <c r="C65" s="9"/>
      <c r="D65" s="84"/>
      <c r="E65" s="9"/>
      <c r="F65" s="9"/>
      <c r="G65" s="77"/>
      <c r="H65" s="77"/>
      <c r="I65" s="77"/>
      <c r="J65" s="94"/>
      <c r="K65" s="9"/>
      <c r="L65" s="9"/>
      <c r="M65" s="153"/>
    </row>
    <row r="66" spans="2:13" ht="19.2">
      <c r="B66" s="9"/>
      <c r="C66" s="9"/>
      <c r="D66" s="84"/>
      <c r="E66" s="9"/>
      <c r="F66" s="9"/>
      <c r="G66" s="77"/>
      <c r="H66" s="77"/>
      <c r="I66" s="77"/>
      <c r="J66" s="94"/>
      <c r="K66" s="9"/>
      <c r="L66" s="9"/>
      <c r="M66" s="153"/>
    </row>
    <row r="67" spans="2:13" ht="18">
      <c r="B67" s="9"/>
      <c r="C67" s="9"/>
      <c r="D67" s="84"/>
      <c r="E67" s="9"/>
      <c r="F67" s="9"/>
      <c r="G67" s="77"/>
      <c r="H67" s="77"/>
      <c r="I67" s="77"/>
      <c r="J67" s="94"/>
    </row>
    <row r="68" spans="2:13" ht="14.4">
      <c r="M68"/>
    </row>
    <row r="69" spans="2:13" ht="14.4">
      <c r="M69"/>
    </row>
  </sheetData>
  <mergeCells count="32">
    <mergeCell ref="B1:J1"/>
    <mergeCell ref="B2:J2"/>
    <mergeCell ref="G8:I8"/>
    <mergeCell ref="G9:I9"/>
    <mergeCell ref="B44:D44"/>
    <mergeCell ref="G44:I44"/>
    <mergeCell ref="B8:B9"/>
    <mergeCell ref="B12:B13"/>
    <mergeCell ref="B19:B20"/>
    <mergeCell ref="C8:C9"/>
    <mergeCell ref="C12:C13"/>
    <mergeCell ref="D8:D9"/>
    <mergeCell ref="E8:E9"/>
    <mergeCell ref="E12:E13"/>
    <mergeCell ref="F8:F9"/>
    <mergeCell ref="J8:J9"/>
    <mergeCell ref="G45:I45"/>
    <mergeCell ref="B46:D46"/>
    <mergeCell ref="B47:D47"/>
    <mergeCell ref="B48:D48"/>
    <mergeCell ref="G48:I48"/>
    <mergeCell ref="B51:C51"/>
    <mergeCell ref="E51:F51"/>
    <mergeCell ref="B52:C52"/>
    <mergeCell ref="E52:F52"/>
    <mergeCell ref="A22:A37"/>
    <mergeCell ref="A38:A39"/>
    <mergeCell ref="B22:B37"/>
    <mergeCell ref="B38:B39"/>
    <mergeCell ref="C22:C37"/>
    <mergeCell ref="C38:C39"/>
    <mergeCell ref="B45:D45"/>
  </mergeCells>
  <pageMargins left="0.27559055118110198" right="0.27559055118110198" top="0.27559055118110198" bottom="0.196850393700787" header="0" footer="0"/>
  <pageSetup paperSize="256" scale="95"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66"/>
  <sheetViews>
    <sheetView tabSelected="1" view="pageBreakPreview" zoomScale="80" zoomScaleNormal="89" zoomScaleSheetLayoutView="80" workbookViewId="0">
      <pane xSplit="4" ySplit="10" topLeftCell="E46" activePane="bottomRight" state="frozen"/>
      <selection pane="topRight" activeCell="E1" sqref="E1"/>
      <selection pane="bottomLeft" activeCell="A11" sqref="A11"/>
      <selection pane="bottomRight" activeCell="B2" sqref="B2:L2"/>
    </sheetView>
  </sheetViews>
  <sheetFormatPr defaultColWidth="9.109375" defaultRowHeight="14.4"/>
  <cols>
    <col min="1" max="1" width="3" customWidth="1"/>
    <col min="2" max="2" width="23.21875" customWidth="1"/>
    <col min="3" max="3" width="20.21875" customWidth="1"/>
    <col min="4" max="4" width="15.33203125" style="11" customWidth="1"/>
    <col min="5" max="5" width="23.6640625" customWidth="1"/>
    <col min="6" max="6" width="29.109375" customWidth="1"/>
    <col min="7" max="7" width="30.33203125" customWidth="1"/>
    <col min="8" max="9" width="14" style="12" customWidth="1"/>
    <col min="10" max="10" width="12.6640625" style="12" customWidth="1"/>
    <col min="11" max="11" width="12.88671875" style="12" customWidth="1"/>
    <col min="12" max="12" width="9.77734375" style="13" customWidth="1"/>
    <col min="13" max="13" width="12.6640625" hidden="1" customWidth="1"/>
    <col min="15" max="15" width="16.6640625" style="688" customWidth="1"/>
  </cols>
  <sheetData>
    <row r="1" spans="1:15" ht="18">
      <c r="B1" s="1416" t="s">
        <v>2569</v>
      </c>
      <c r="C1" s="1263"/>
      <c r="D1" s="1263"/>
      <c r="E1" s="1263"/>
      <c r="F1" s="1263"/>
      <c r="G1" s="1263"/>
      <c r="H1" s="1263"/>
      <c r="I1" s="1263"/>
      <c r="J1" s="1263"/>
      <c r="K1" s="1263"/>
      <c r="L1" s="1263"/>
    </row>
    <row r="2" spans="1:15" ht="18">
      <c r="B2" s="1263" t="s">
        <v>1180</v>
      </c>
      <c r="C2" s="1263"/>
      <c r="D2" s="1263"/>
      <c r="E2" s="1263"/>
      <c r="F2" s="1263"/>
      <c r="G2" s="1263"/>
      <c r="H2" s="1263"/>
      <c r="I2" s="1263"/>
      <c r="J2" s="1263"/>
      <c r="K2" s="1263"/>
      <c r="L2" s="1263"/>
    </row>
    <row r="3" spans="1:15" ht="9" customHeight="1">
      <c r="B3" s="14"/>
      <c r="C3" s="14"/>
      <c r="D3" s="14"/>
      <c r="E3" s="14"/>
      <c r="F3" s="14"/>
      <c r="G3" s="14"/>
      <c r="H3" s="15"/>
      <c r="I3" s="15"/>
      <c r="J3" s="1127"/>
      <c r="K3" s="85"/>
      <c r="L3" s="14"/>
    </row>
    <row r="4" spans="1:15" ht="15.6">
      <c r="B4" s="16" t="s">
        <v>2</v>
      </c>
      <c r="C4" s="16" t="s">
        <v>3</v>
      </c>
      <c r="E4" s="16" t="s">
        <v>8</v>
      </c>
      <c r="F4" s="689">
        <v>1589920492</v>
      </c>
      <c r="G4" s="689"/>
      <c r="H4" s="690"/>
      <c r="I4" s="690"/>
    </row>
    <row r="5" spans="1:15" ht="15.6">
      <c r="B5" s="16" t="s">
        <v>4</v>
      </c>
      <c r="C5" s="16" t="s">
        <v>5</v>
      </c>
      <c r="E5" s="16" t="s">
        <v>9</v>
      </c>
      <c r="F5" s="689">
        <f>H47</f>
        <v>116169143</v>
      </c>
      <c r="G5" s="689"/>
    </row>
    <row r="6" spans="1:15" ht="15.6">
      <c r="B6" s="16" t="s">
        <v>6</v>
      </c>
      <c r="C6" s="16" t="s">
        <v>7</v>
      </c>
      <c r="F6" s="691"/>
      <c r="G6" s="691"/>
    </row>
    <row r="8" spans="1:15" ht="11.25" customHeight="1">
      <c r="B8" s="1408" t="s">
        <v>10</v>
      </c>
      <c r="C8" s="1408" t="s">
        <v>12</v>
      </c>
      <c r="D8" s="1408" t="s">
        <v>289</v>
      </c>
      <c r="E8" s="1413" t="s">
        <v>14</v>
      </c>
      <c r="F8" s="1408" t="s">
        <v>290</v>
      </c>
      <c r="G8" s="1418" t="s">
        <v>2512</v>
      </c>
      <c r="H8" s="1119" t="s">
        <v>2555</v>
      </c>
      <c r="I8" s="1119" t="s">
        <v>602</v>
      </c>
      <c r="J8" s="1118" t="s">
        <v>2513</v>
      </c>
      <c r="K8" s="1421" t="s">
        <v>604</v>
      </c>
      <c r="L8" s="1408" t="s">
        <v>291</v>
      </c>
      <c r="M8" s="1415" t="s">
        <v>2531</v>
      </c>
    </row>
    <row r="9" spans="1:15" ht="13.5" customHeight="1">
      <c r="B9" s="1409"/>
      <c r="C9" s="1409"/>
      <c r="D9" s="1409"/>
      <c r="E9" s="1414"/>
      <c r="F9" s="1409"/>
      <c r="G9" s="1419"/>
      <c r="H9" s="1120" t="s">
        <v>2515</v>
      </c>
      <c r="I9" s="1120" t="s">
        <v>2515</v>
      </c>
      <c r="J9" s="1121" t="s">
        <v>2514</v>
      </c>
      <c r="K9" s="1422"/>
      <c r="L9" s="1409"/>
      <c r="M9" s="1415"/>
    </row>
    <row r="10" spans="1:15" s="686" customFormat="1">
      <c r="B10" s="1095" t="s">
        <v>27</v>
      </c>
      <c r="C10" s="1095" t="s">
        <v>28</v>
      </c>
      <c r="D10" s="1096" t="s">
        <v>29</v>
      </c>
      <c r="E10" s="1095" t="s">
        <v>30</v>
      </c>
      <c r="F10" s="1117" t="s">
        <v>31</v>
      </c>
      <c r="G10" s="1420"/>
      <c r="H10" s="1124" t="s">
        <v>33</v>
      </c>
      <c r="I10" s="1124" t="s">
        <v>21</v>
      </c>
      <c r="J10" s="1124" t="s">
        <v>34</v>
      </c>
      <c r="K10" s="1124" t="s">
        <v>432</v>
      </c>
      <c r="L10" s="1135" t="s">
        <v>433</v>
      </c>
      <c r="M10" s="1130" t="s">
        <v>433</v>
      </c>
      <c r="O10" s="737"/>
    </row>
    <row r="11" spans="1:15" s="95" customFormat="1">
      <c r="B11" s="1098" t="s">
        <v>292</v>
      </c>
      <c r="C11" s="752"/>
      <c r="D11" s="753"/>
      <c r="E11" s="752"/>
      <c r="F11" s="752"/>
      <c r="G11" s="1007"/>
      <c r="H11" s="1122"/>
      <c r="I11" s="1122"/>
      <c r="J11" s="1123"/>
      <c r="K11" s="1123"/>
      <c r="L11" s="753"/>
      <c r="M11" s="856"/>
      <c r="O11" s="740"/>
    </row>
    <row r="12" spans="1:15" s="687" customFormat="1" ht="85.8" customHeight="1">
      <c r="A12" s="755">
        <v>1</v>
      </c>
      <c r="B12" s="1410" t="s">
        <v>1181</v>
      </c>
      <c r="C12" s="1411" t="s">
        <v>1182</v>
      </c>
      <c r="D12" s="1044" t="s">
        <v>1104</v>
      </c>
      <c r="E12" s="1411" t="s">
        <v>1183</v>
      </c>
      <c r="F12" s="1044" t="s">
        <v>1184</v>
      </c>
      <c r="G12" s="1044" t="s">
        <v>2517</v>
      </c>
      <c r="H12" s="699">
        <v>172000</v>
      </c>
      <c r="I12" s="1136">
        <v>172000</v>
      </c>
      <c r="J12" s="699">
        <v>114128</v>
      </c>
      <c r="K12" s="699">
        <f>I12-J12</f>
        <v>57872</v>
      </c>
      <c r="L12" s="1044" t="s">
        <v>71</v>
      </c>
      <c r="M12" s="1131"/>
    </row>
    <row r="13" spans="1:15" s="687" customFormat="1" ht="132" customHeight="1">
      <c r="A13" s="755"/>
      <c r="B13" s="1410"/>
      <c r="C13" s="1412"/>
      <c r="D13" s="698" t="s">
        <v>999</v>
      </c>
      <c r="E13" s="1412"/>
      <c r="F13" s="1044" t="s">
        <v>1185</v>
      </c>
      <c r="G13" s="1125" t="s">
        <v>2519</v>
      </c>
      <c r="H13" s="699">
        <v>1672770</v>
      </c>
      <c r="I13" s="699">
        <v>1670770</v>
      </c>
      <c r="J13" s="1128">
        <v>1565249.57</v>
      </c>
      <c r="K13" s="699">
        <f t="shared" ref="K13:K38" si="0">I13-J13</f>
        <v>105520.42999999993</v>
      </c>
      <c r="L13" s="1044" t="s">
        <v>71</v>
      </c>
      <c r="M13" s="1132" t="s">
        <v>2532</v>
      </c>
    </row>
    <row r="14" spans="1:15" s="687" customFormat="1" ht="159.6" customHeight="1">
      <c r="A14" s="755">
        <v>2</v>
      </c>
      <c r="B14" s="697" t="s">
        <v>1186</v>
      </c>
      <c r="C14" s="1044" t="s">
        <v>1187</v>
      </c>
      <c r="D14" s="1044" t="s">
        <v>1188</v>
      </c>
      <c r="E14" s="1044" t="s">
        <v>1189</v>
      </c>
      <c r="F14" s="1044" t="s">
        <v>1190</v>
      </c>
      <c r="G14" s="1125" t="s">
        <v>2518</v>
      </c>
      <c r="H14" s="703">
        <v>6354580</v>
      </c>
      <c r="I14" s="703">
        <v>6204580</v>
      </c>
      <c r="J14" s="703">
        <v>5141509.97</v>
      </c>
      <c r="K14" s="699">
        <f t="shared" si="0"/>
        <v>1063070.0300000003</v>
      </c>
      <c r="L14" s="1044" t="s">
        <v>71</v>
      </c>
      <c r="M14" s="1132" t="s">
        <v>2533</v>
      </c>
    </row>
    <row r="15" spans="1:15" s="8" customFormat="1" ht="190.8" customHeight="1">
      <c r="A15" s="756">
        <v>3</v>
      </c>
      <c r="B15" s="1140" t="s">
        <v>1258</v>
      </c>
      <c r="C15" s="1044" t="s">
        <v>1259</v>
      </c>
      <c r="D15" s="1044" t="s">
        <v>1260</v>
      </c>
      <c r="E15" s="1044" t="s">
        <v>1261</v>
      </c>
      <c r="F15" s="1044" t="s">
        <v>1262</v>
      </c>
      <c r="G15" s="1125" t="s">
        <v>2520</v>
      </c>
      <c r="H15" s="703">
        <v>1000000</v>
      </c>
      <c r="I15" s="703">
        <v>1000000</v>
      </c>
      <c r="J15" s="703">
        <v>940000</v>
      </c>
      <c r="K15" s="699">
        <f t="shared" si="0"/>
        <v>60000</v>
      </c>
      <c r="L15" s="1044" t="s">
        <v>71</v>
      </c>
      <c r="M15" s="1132" t="s">
        <v>2534</v>
      </c>
      <c r="O15" s="142"/>
    </row>
    <row r="16" spans="1:15" s="8" customFormat="1" ht="102.6" customHeight="1">
      <c r="A16" s="756">
        <v>4</v>
      </c>
      <c r="B16" s="697" t="s">
        <v>1196</v>
      </c>
      <c r="C16" s="1044" t="s">
        <v>1197</v>
      </c>
      <c r="D16" s="1044" t="s">
        <v>1198</v>
      </c>
      <c r="E16" s="1044" t="s">
        <v>1199</v>
      </c>
      <c r="F16" s="1044" t="s">
        <v>1200</v>
      </c>
      <c r="G16" s="1125" t="s">
        <v>2561</v>
      </c>
      <c r="H16" s="703">
        <v>1632000</v>
      </c>
      <c r="I16" s="703">
        <v>1632000</v>
      </c>
      <c r="J16" s="703">
        <v>1592000</v>
      </c>
      <c r="K16" s="699">
        <f t="shared" si="0"/>
        <v>40000</v>
      </c>
      <c r="L16" s="1044" t="s">
        <v>71</v>
      </c>
      <c r="M16" s="1132" t="s">
        <v>2535</v>
      </c>
      <c r="O16" s="142"/>
    </row>
    <row r="17" spans="1:15" s="8" customFormat="1" ht="141.6" customHeight="1">
      <c r="A17" s="756">
        <v>5</v>
      </c>
      <c r="B17" s="129" t="s">
        <v>1201</v>
      </c>
      <c r="C17" s="129" t="s">
        <v>314</v>
      </c>
      <c r="D17" s="1044" t="s">
        <v>1015</v>
      </c>
      <c r="E17" s="1044" t="s">
        <v>1153</v>
      </c>
      <c r="F17" s="129" t="s">
        <v>1202</v>
      </c>
      <c r="G17" s="1126" t="s">
        <v>2562</v>
      </c>
      <c r="H17" s="705">
        <v>7984610</v>
      </c>
      <c r="I17" s="705">
        <v>3668185</v>
      </c>
      <c r="J17" s="705">
        <v>2622587.7999999998</v>
      </c>
      <c r="K17" s="699">
        <f t="shared" si="0"/>
        <v>1045597.2000000002</v>
      </c>
      <c r="L17" s="129" t="s">
        <v>319</v>
      </c>
      <c r="M17" s="1132" t="s">
        <v>2536</v>
      </c>
      <c r="O17" s="142"/>
    </row>
    <row r="18" spans="1:15" s="97" customFormat="1" ht="74.400000000000006" customHeight="1">
      <c r="A18" s="125">
        <v>6</v>
      </c>
      <c r="B18" s="1417" t="s">
        <v>2558</v>
      </c>
      <c r="C18" s="129" t="s">
        <v>964</v>
      </c>
      <c r="D18" s="129" t="s">
        <v>1207</v>
      </c>
      <c r="E18" s="129" t="s">
        <v>1208</v>
      </c>
      <c r="F18" s="1141" t="s">
        <v>2556</v>
      </c>
      <c r="G18" s="1142" t="s">
        <v>2557</v>
      </c>
      <c r="H18" s="759">
        <v>400000</v>
      </c>
      <c r="I18" s="759">
        <v>64008.62</v>
      </c>
      <c r="J18" s="759">
        <v>62658.62</v>
      </c>
      <c r="K18" s="699">
        <f t="shared" si="0"/>
        <v>1350</v>
      </c>
      <c r="L18" s="772" t="s">
        <v>319</v>
      </c>
      <c r="M18" s="1131"/>
    </row>
    <row r="19" spans="1:15" s="97" customFormat="1" ht="158.4" customHeight="1">
      <c r="A19" s="125">
        <v>7</v>
      </c>
      <c r="B19" s="1417"/>
      <c r="C19" s="129" t="s">
        <v>970</v>
      </c>
      <c r="D19" s="129" t="s">
        <v>971</v>
      </c>
      <c r="E19" s="129" t="s">
        <v>1154</v>
      </c>
      <c r="F19" s="129" t="s">
        <v>1210</v>
      </c>
      <c r="G19" s="1126" t="s">
        <v>2563</v>
      </c>
      <c r="H19" s="760">
        <v>1382400</v>
      </c>
      <c r="I19" s="760">
        <v>1369400</v>
      </c>
      <c r="J19" s="759">
        <v>1216841.98</v>
      </c>
      <c r="K19" s="699">
        <f t="shared" si="0"/>
        <v>152558.02000000002</v>
      </c>
      <c r="L19" s="772" t="s">
        <v>319</v>
      </c>
      <c r="M19" s="1132" t="s">
        <v>2537</v>
      </c>
    </row>
    <row r="20" spans="1:15" s="8" customFormat="1" ht="90" customHeight="1">
      <c r="A20" s="704">
        <v>8</v>
      </c>
      <c r="B20" s="714" t="s">
        <v>1156</v>
      </c>
      <c r="C20" s="129" t="s">
        <v>1157</v>
      </c>
      <c r="D20" s="698" t="s">
        <v>340</v>
      </c>
      <c r="E20" s="698" t="s">
        <v>1114</v>
      </c>
      <c r="F20" s="698" t="s">
        <v>1211</v>
      </c>
      <c r="G20" s="698" t="s">
        <v>2510</v>
      </c>
      <c r="H20" s="705">
        <v>3918783</v>
      </c>
      <c r="I20" s="705">
        <v>3918783</v>
      </c>
      <c r="J20" s="705">
        <v>3007844.57</v>
      </c>
      <c r="K20" s="699">
        <f t="shared" si="0"/>
        <v>910938.43000000017</v>
      </c>
      <c r="L20" s="129" t="s">
        <v>319</v>
      </c>
      <c r="M20" s="1131"/>
      <c r="O20" s="142"/>
    </row>
    <row r="21" spans="1:15" s="8" customFormat="1" ht="60" customHeight="1">
      <c r="A21" s="1390">
        <v>9</v>
      </c>
      <c r="B21" s="1279" t="s">
        <v>1055</v>
      </c>
      <c r="C21" s="1279" t="s">
        <v>853</v>
      </c>
      <c r="D21" s="129" t="s">
        <v>1212</v>
      </c>
      <c r="E21" s="129" t="s">
        <v>1213</v>
      </c>
      <c r="F21" s="129" t="s">
        <v>1263</v>
      </c>
      <c r="G21" s="1126" t="s">
        <v>2521</v>
      </c>
      <c r="H21" s="705">
        <v>5500000</v>
      </c>
      <c r="I21" s="705">
        <v>5500000</v>
      </c>
      <c r="J21" s="703">
        <v>5335814.8499999996</v>
      </c>
      <c r="K21" s="699">
        <f>I21-J21</f>
        <v>164185.15000000037</v>
      </c>
      <c r="L21" s="1044" t="s">
        <v>1215</v>
      </c>
      <c r="M21" s="1133"/>
      <c r="O21" s="142"/>
    </row>
    <row r="22" spans="1:15" s="8" customFormat="1" ht="71.400000000000006" customHeight="1">
      <c r="A22" s="1390"/>
      <c r="B22" s="1279"/>
      <c r="C22" s="1279"/>
      <c r="D22" s="129" t="s">
        <v>1216</v>
      </c>
      <c r="E22" s="129" t="s">
        <v>1217</v>
      </c>
      <c r="F22" s="129" t="s">
        <v>1264</v>
      </c>
      <c r="G22" s="1126" t="s">
        <v>2565</v>
      </c>
      <c r="H22" s="705">
        <v>320000</v>
      </c>
      <c r="I22" s="705">
        <v>320000</v>
      </c>
      <c r="J22" s="703">
        <v>318700</v>
      </c>
      <c r="K22" s="699">
        <f t="shared" si="0"/>
        <v>1300</v>
      </c>
      <c r="L22" s="1044" t="s">
        <v>1215</v>
      </c>
      <c r="M22" s="1132" t="s">
        <v>2538</v>
      </c>
      <c r="O22" s="142"/>
    </row>
    <row r="23" spans="1:15" s="8" customFormat="1" ht="72">
      <c r="A23" s="1390"/>
      <c r="B23" s="1279"/>
      <c r="C23" s="1279"/>
      <c r="D23" s="129" t="s">
        <v>1219</v>
      </c>
      <c r="E23" s="129" t="s">
        <v>1220</v>
      </c>
      <c r="F23" s="129" t="s">
        <v>1265</v>
      </c>
      <c r="G23" s="1126" t="s">
        <v>2522</v>
      </c>
      <c r="H23" s="705">
        <v>4500000</v>
      </c>
      <c r="I23" s="705">
        <v>4496780</v>
      </c>
      <c r="J23" s="703">
        <v>4301357.3499999996</v>
      </c>
      <c r="K23" s="699">
        <f t="shared" si="0"/>
        <v>195422.65000000037</v>
      </c>
      <c r="L23" s="1044" t="s">
        <v>1215</v>
      </c>
      <c r="M23" s="1133"/>
      <c r="O23" s="142"/>
    </row>
    <row r="24" spans="1:15" s="8" customFormat="1" ht="58.2" customHeight="1">
      <c r="A24" s="1390"/>
      <c r="B24" s="1279"/>
      <c r="C24" s="1279"/>
      <c r="D24" s="129" t="s">
        <v>1222</v>
      </c>
      <c r="E24" s="129" t="s">
        <v>1223</v>
      </c>
      <c r="F24" s="129" t="s">
        <v>1266</v>
      </c>
      <c r="G24" s="1126" t="s">
        <v>2523</v>
      </c>
      <c r="H24" s="705">
        <v>1665000</v>
      </c>
      <c r="I24" s="705">
        <v>1665000</v>
      </c>
      <c r="J24" s="703">
        <v>1404740</v>
      </c>
      <c r="K24" s="699">
        <f t="shared" si="0"/>
        <v>260260</v>
      </c>
      <c r="L24" s="1044" t="s">
        <v>1215</v>
      </c>
      <c r="M24" s="1132" t="s">
        <v>2539</v>
      </c>
      <c r="O24" s="142"/>
    </row>
    <row r="25" spans="1:15" s="8" customFormat="1" ht="60.75" customHeight="1">
      <c r="A25" s="1390"/>
      <c r="B25" s="1279"/>
      <c r="C25" s="1279"/>
      <c r="D25" s="129" t="s">
        <v>1057</v>
      </c>
      <c r="E25" s="698" t="s">
        <v>1058</v>
      </c>
      <c r="F25" s="1044" t="s">
        <v>1267</v>
      </c>
      <c r="G25" s="698" t="s">
        <v>2516</v>
      </c>
      <c r="H25" s="713">
        <v>4600000</v>
      </c>
      <c r="I25" s="713">
        <v>4441600</v>
      </c>
      <c r="J25" s="703">
        <v>4271137.3</v>
      </c>
      <c r="K25" s="699">
        <f t="shared" si="0"/>
        <v>170462.70000000019</v>
      </c>
      <c r="L25" s="1044" t="s">
        <v>1215</v>
      </c>
      <c r="M25" s="129"/>
      <c r="O25" s="142"/>
    </row>
    <row r="26" spans="1:15" s="8" customFormat="1" ht="60" customHeight="1">
      <c r="A26" s="1390"/>
      <c r="B26" s="1279"/>
      <c r="C26" s="1279"/>
      <c r="D26" s="129" t="s">
        <v>854</v>
      </c>
      <c r="E26" s="698" t="s">
        <v>1226</v>
      </c>
      <c r="F26" s="698" t="s">
        <v>1268</v>
      </c>
      <c r="G26" s="1116" t="s">
        <v>2524</v>
      </c>
      <c r="H26" s="703">
        <v>320000</v>
      </c>
      <c r="I26" s="703">
        <v>677900</v>
      </c>
      <c r="J26" s="703">
        <v>293945</v>
      </c>
      <c r="K26" s="699">
        <f t="shared" si="0"/>
        <v>383955</v>
      </c>
      <c r="L26" s="1044" t="s">
        <v>1215</v>
      </c>
      <c r="M26" s="1132" t="s">
        <v>2540</v>
      </c>
      <c r="O26" s="142"/>
    </row>
    <row r="27" spans="1:15" s="8" customFormat="1" ht="51" customHeight="1">
      <c r="A27" s="1390"/>
      <c r="B27" s="1279"/>
      <c r="C27" s="1279"/>
      <c r="D27" s="698" t="s">
        <v>1078</v>
      </c>
      <c r="E27" s="698" t="s">
        <v>1172</v>
      </c>
      <c r="F27" s="698" t="s">
        <v>1228</v>
      </c>
      <c r="G27" s="1116" t="s">
        <v>2525</v>
      </c>
      <c r="H27" s="713">
        <v>21450000</v>
      </c>
      <c r="I27" s="713">
        <v>17302165</v>
      </c>
      <c r="J27" s="703">
        <v>16608649.859999999</v>
      </c>
      <c r="K27" s="699">
        <f t="shared" si="0"/>
        <v>693515.1400000006</v>
      </c>
      <c r="L27" s="1044" t="s">
        <v>1215</v>
      </c>
      <c r="M27" s="129"/>
      <c r="O27" s="142"/>
    </row>
    <row r="28" spans="1:15" s="8" customFormat="1" ht="43.2" customHeight="1">
      <c r="A28" s="1390"/>
      <c r="B28" s="1279"/>
      <c r="C28" s="1279"/>
      <c r="D28" s="714" t="s">
        <v>1060</v>
      </c>
      <c r="E28" s="698" t="s">
        <v>1061</v>
      </c>
      <c r="F28" s="698" t="s">
        <v>1229</v>
      </c>
      <c r="G28" s="1116" t="s">
        <v>2526</v>
      </c>
      <c r="H28" s="703">
        <v>21850000</v>
      </c>
      <c r="I28" s="703">
        <v>18816860</v>
      </c>
      <c r="J28" s="703">
        <v>17445368.84</v>
      </c>
      <c r="K28" s="699">
        <f t="shared" si="0"/>
        <v>1371491.1600000001</v>
      </c>
      <c r="L28" s="1044" t="s">
        <v>1215</v>
      </c>
      <c r="M28" s="1132" t="s">
        <v>2541</v>
      </c>
      <c r="O28" s="142"/>
    </row>
    <row r="29" spans="1:15" s="8" customFormat="1" ht="70.8" customHeight="1">
      <c r="A29" s="1390"/>
      <c r="B29" s="1279"/>
      <c r="C29" s="1279"/>
      <c r="D29" s="714" t="s">
        <v>1063</v>
      </c>
      <c r="E29" s="698" t="s">
        <v>1064</v>
      </c>
      <c r="F29" s="1044" t="s">
        <v>1269</v>
      </c>
      <c r="G29" s="1116" t="s">
        <v>2527</v>
      </c>
      <c r="H29" s="761">
        <v>6450000</v>
      </c>
      <c r="I29" s="761">
        <v>6347969.3300000001</v>
      </c>
      <c r="J29" s="703">
        <v>5328458.74</v>
      </c>
      <c r="K29" s="699">
        <f t="shared" si="0"/>
        <v>1019510.5899999999</v>
      </c>
      <c r="L29" s="1044" t="s">
        <v>1215</v>
      </c>
      <c r="M29" s="1132" t="s">
        <v>2542</v>
      </c>
      <c r="O29" s="142"/>
    </row>
    <row r="30" spans="1:15" s="8" customFormat="1" ht="85.2" customHeight="1">
      <c r="A30" s="1390"/>
      <c r="B30" s="1279"/>
      <c r="C30" s="1279"/>
      <c r="D30" s="714" t="s">
        <v>1066</v>
      </c>
      <c r="E30" s="698" t="s">
        <v>1231</v>
      </c>
      <c r="F30" s="1044" t="s">
        <v>1270</v>
      </c>
      <c r="G30" s="1116" t="s">
        <v>2559</v>
      </c>
      <c r="H30" s="713">
        <v>3200000</v>
      </c>
      <c r="I30" s="713">
        <v>3200000</v>
      </c>
      <c r="J30" s="703">
        <v>2567990.85</v>
      </c>
      <c r="K30" s="699">
        <f t="shared" si="0"/>
        <v>632009.14999999991</v>
      </c>
      <c r="L30" s="1044" t="s">
        <v>1215</v>
      </c>
      <c r="M30" s="1132" t="s">
        <v>2543</v>
      </c>
      <c r="O30" s="142"/>
    </row>
    <row r="31" spans="1:15" s="8" customFormat="1" ht="72" customHeight="1">
      <c r="A31" s="1390"/>
      <c r="B31" s="1279"/>
      <c r="C31" s="1279"/>
      <c r="D31" s="698" t="s">
        <v>866</v>
      </c>
      <c r="E31" s="129" t="s">
        <v>1233</v>
      </c>
      <c r="F31" s="1044" t="s">
        <v>1271</v>
      </c>
      <c r="G31" s="1116" t="s">
        <v>2528</v>
      </c>
      <c r="H31" s="705">
        <v>3300000</v>
      </c>
      <c r="I31" s="705">
        <v>3300000</v>
      </c>
      <c r="J31" s="703">
        <v>2725257.6</v>
      </c>
      <c r="K31" s="699">
        <f t="shared" si="0"/>
        <v>574742.39999999991</v>
      </c>
      <c r="L31" s="1044" t="s">
        <v>1215</v>
      </c>
      <c r="M31" s="1132" t="s">
        <v>2544</v>
      </c>
      <c r="O31" s="142"/>
    </row>
    <row r="32" spans="1:15" s="8" customFormat="1" ht="57" customHeight="1">
      <c r="A32" s="1390"/>
      <c r="B32" s="1279"/>
      <c r="C32" s="1279"/>
      <c r="D32" s="698" t="s">
        <v>1125</v>
      </c>
      <c r="E32" s="698" t="s">
        <v>1171</v>
      </c>
      <c r="F32" s="1044" t="s">
        <v>1272</v>
      </c>
      <c r="G32" s="1116" t="s">
        <v>2564</v>
      </c>
      <c r="H32" s="705">
        <v>1600000</v>
      </c>
      <c r="I32" s="705">
        <v>1411600</v>
      </c>
      <c r="J32" s="703">
        <v>1323291.3</v>
      </c>
      <c r="K32" s="699">
        <f t="shared" si="0"/>
        <v>88308.699999999953</v>
      </c>
      <c r="L32" s="1044" t="s">
        <v>1215</v>
      </c>
      <c r="M32" s="1132" t="s">
        <v>2545</v>
      </c>
      <c r="O32" s="142"/>
    </row>
    <row r="33" spans="1:15" s="8" customFormat="1" ht="87.6" customHeight="1">
      <c r="A33" s="1390"/>
      <c r="B33" s="1279"/>
      <c r="C33" s="1279"/>
      <c r="D33" s="698" t="s">
        <v>1236</v>
      </c>
      <c r="E33" s="129" t="s">
        <v>1237</v>
      </c>
      <c r="F33" s="1044" t="s">
        <v>1273</v>
      </c>
      <c r="G33" s="1116" t="s">
        <v>2529</v>
      </c>
      <c r="H33" s="705">
        <v>1100000</v>
      </c>
      <c r="I33" s="705">
        <v>1091095</v>
      </c>
      <c r="J33" s="703">
        <v>1021139.7</v>
      </c>
      <c r="K33" s="699">
        <f t="shared" si="0"/>
        <v>69955.300000000047</v>
      </c>
      <c r="L33" s="1044" t="s">
        <v>1215</v>
      </c>
      <c r="M33" s="1132" t="s">
        <v>2546</v>
      </c>
      <c r="O33" s="142"/>
    </row>
    <row r="34" spans="1:15" s="8" customFormat="1" ht="94.5" customHeight="1">
      <c r="A34" s="1390"/>
      <c r="B34" s="1279"/>
      <c r="C34" s="1279"/>
      <c r="D34" s="698" t="s">
        <v>1239</v>
      </c>
      <c r="E34" s="129" t="s">
        <v>1240</v>
      </c>
      <c r="F34" s="1044" t="s">
        <v>1241</v>
      </c>
      <c r="G34" s="1116" t="s">
        <v>2530</v>
      </c>
      <c r="H34" s="705">
        <v>780000</v>
      </c>
      <c r="I34" s="705">
        <v>770485.1</v>
      </c>
      <c r="J34" s="703">
        <v>757655.75</v>
      </c>
      <c r="K34" s="699">
        <f t="shared" si="0"/>
        <v>12829.349999999977</v>
      </c>
      <c r="L34" s="1044" t="s">
        <v>1215</v>
      </c>
      <c r="M34" s="1132" t="s">
        <v>2547</v>
      </c>
      <c r="O34" s="142"/>
    </row>
    <row r="35" spans="1:15" s="8" customFormat="1" ht="187.2" customHeight="1">
      <c r="A35" s="1390"/>
      <c r="B35" s="1279"/>
      <c r="C35" s="1279"/>
      <c r="D35" s="698" t="s">
        <v>1242</v>
      </c>
      <c r="E35" s="129" t="s">
        <v>1243</v>
      </c>
      <c r="F35" s="1044" t="s">
        <v>1274</v>
      </c>
      <c r="G35" s="1116" t="s">
        <v>2566</v>
      </c>
      <c r="H35" s="705">
        <v>6927000</v>
      </c>
      <c r="I35" s="705">
        <v>9259583.2200000007</v>
      </c>
      <c r="J35" s="703">
        <v>8422380.5700000003</v>
      </c>
      <c r="K35" s="699">
        <f t="shared" si="0"/>
        <v>837202.65000000037</v>
      </c>
      <c r="L35" s="1044" t="s">
        <v>1245</v>
      </c>
      <c r="M35" s="1132" t="s">
        <v>2548</v>
      </c>
      <c r="O35" s="142"/>
    </row>
    <row r="36" spans="1:15" s="8" customFormat="1" ht="72.599999999999994" customHeight="1">
      <c r="A36" s="1390"/>
      <c r="B36" s="1279"/>
      <c r="C36" s="1279"/>
      <c r="D36" s="698" t="s">
        <v>1246</v>
      </c>
      <c r="E36" s="129" t="s">
        <v>1247</v>
      </c>
      <c r="F36" s="1044" t="s">
        <v>1275</v>
      </c>
      <c r="G36" s="1116" t="s">
        <v>2560</v>
      </c>
      <c r="H36" s="705">
        <v>5000000</v>
      </c>
      <c r="I36" s="705">
        <v>3500000</v>
      </c>
      <c r="J36" s="703">
        <v>3500000</v>
      </c>
      <c r="K36" s="699">
        <f t="shared" si="0"/>
        <v>0</v>
      </c>
      <c r="L36" s="1044" t="s">
        <v>1249</v>
      </c>
      <c r="M36" s="1132" t="s">
        <v>2549</v>
      </c>
    </row>
    <row r="37" spans="1:15" s="9" customFormat="1" ht="75.599999999999994" customHeight="1">
      <c r="A37" s="1390">
        <v>10</v>
      </c>
      <c r="B37" s="1279" t="s">
        <v>1250</v>
      </c>
      <c r="C37" s="1279" t="s">
        <v>906</v>
      </c>
      <c r="D37" s="698" t="s">
        <v>1134</v>
      </c>
      <c r="E37" s="698" t="s">
        <v>1135</v>
      </c>
      <c r="F37" s="1044" t="s">
        <v>1276</v>
      </c>
      <c r="G37" s="1116" t="s">
        <v>2511</v>
      </c>
      <c r="H37" s="703">
        <v>1600000</v>
      </c>
      <c r="I37" s="703">
        <v>1600000</v>
      </c>
      <c r="J37" s="703">
        <v>1254500</v>
      </c>
      <c r="K37" s="699">
        <f t="shared" si="0"/>
        <v>345500</v>
      </c>
      <c r="L37" s="1044" t="s">
        <v>241</v>
      </c>
      <c r="M37" s="1132" t="s">
        <v>2550</v>
      </c>
      <c r="O37" s="745"/>
    </row>
    <row r="38" spans="1:15" s="9" customFormat="1" ht="107.25" customHeight="1">
      <c r="A38" s="1390"/>
      <c r="B38" s="1279"/>
      <c r="C38" s="1279"/>
      <c r="D38" s="129" t="s">
        <v>907</v>
      </c>
      <c r="E38" s="698" t="s">
        <v>1174</v>
      </c>
      <c r="F38" s="1044" t="s">
        <v>1252</v>
      </c>
      <c r="G38" s="1116" t="s">
        <v>2567</v>
      </c>
      <c r="H38" s="703">
        <v>600000</v>
      </c>
      <c r="I38" s="703">
        <v>600000</v>
      </c>
      <c r="J38" s="703">
        <v>548400</v>
      </c>
      <c r="K38" s="699">
        <f t="shared" si="0"/>
        <v>51600</v>
      </c>
      <c r="L38" s="1044" t="s">
        <v>241</v>
      </c>
      <c r="M38" s="1132" t="s">
        <v>2551</v>
      </c>
      <c r="O38" s="745"/>
    </row>
    <row r="39" spans="1:15" s="9" customFormat="1" ht="16.95" customHeight="1">
      <c r="A39" s="719"/>
      <c r="B39" s="129" t="s">
        <v>412</v>
      </c>
      <c r="C39" s="129"/>
      <c r="D39" s="129"/>
      <c r="E39" s="698"/>
      <c r="F39" s="698"/>
      <c r="G39" s="698"/>
      <c r="H39" s="720">
        <f>SUM(H12:H38)</f>
        <v>115279143</v>
      </c>
      <c r="I39" s="720">
        <f>SUM(I12:I38)</f>
        <v>104000764.27</v>
      </c>
      <c r="J39" s="720">
        <f>SUM(J12:J38)</f>
        <v>93691608.219999999</v>
      </c>
      <c r="K39" s="720">
        <f>I39-J39</f>
        <v>10309156.049999997</v>
      </c>
      <c r="L39" s="1138">
        <f>J39/I39</f>
        <v>0.90087422796974803</v>
      </c>
      <c r="M39" s="1132" t="s">
        <v>2552</v>
      </c>
      <c r="O39" s="745"/>
    </row>
    <row r="40" spans="1:15" s="9" customFormat="1" ht="15.6" customHeight="1">
      <c r="A40" s="721"/>
      <c r="B40" s="1094" t="s">
        <v>413</v>
      </c>
      <c r="C40" s="722"/>
      <c r="D40" s="698"/>
      <c r="E40" s="698"/>
      <c r="F40" s="129"/>
      <c r="G40" s="129"/>
      <c r="H40" s="723"/>
      <c r="I40" s="723"/>
      <c r="J40" s="705"/>
      <c r="K40" s="705"/>
      <c r="L40" s="129"/>
      <c r="M40" s="1132" t="s">
        <v>2553</v>
      </c>
      <c r="O40" s="745"/>
    </row>
    <row r="41" spans="1:15" s="9" customFormat="1" ht="88.95" customHeight="1">
      <c r="A41" s="702">
        <v>1</v>
      </c>
      <c r="B41" s="697" t="s">
        <v>1253</v>
      </c>
      <c r="C41" s="1044" t="s">
        <v>421</v>
      </c>
      <c r="D41" s="698" t="s">
        <v>422</v>
      </c>
      <c r="E41" s="1044" t="s">
        <v>423</v>
      </c>
      <c r="F41" s="129" t="s">
        <v>1254</v>
      </c>
      <c r="G41" s="1126" t="s">
        <v>2568</v>
      </c>
      <c r="H41" s="705">
        <v>890000</v>
      </c>
      <c r="I41" s="705">
        <v>800000</v>
      </c>
      <c r="J41" s="705">
        <v>569258.41</v>
      </c>
      <c r="K41" s="705">
        <f>I41-J41</f>
        <v>230741.58999999997</v>
      </c>
      <c r="L41" s="1044" t="s">
        <v>71</v>
      </c>
      <c r="M41" s="714"/>
      <c r="O41" s="745"/>
    </row>
    <row r="42" spans="1:15" s="9" customFormat="1" ht="14.4" customHeight="1">
      <c r="A42"/>
      <c r="B42" s="129" t="s">
        <v>426</v>
      </c>
      <c r="C42" s="129"/>
      <c r="D42" s="129"/>
      <c r="E42" s="698"/>
      <c r="F42" s="698"/>
      <c r="G42" s="698"/>
      <c r="H42" s="762">
        <f>SUM(H41)</f>
        <v>890000</v>
      </c>
      <c r="I42" s="762">
        <f>SUM(I41)</f>
        <v>800000</v>
      </c>
      <c r="J42" s="1137">
        <f>SUM(J41)</f>
        <v>569258.41</v>
      </c>
      <c r="K42" s="1137">
        <f>SUM(K41)</f>
        <v>230741.58999999997</v>
      </c>
      <c r="L42" s="1139">
        <f>J42/I42</f>
        <v>0.71157301250000005</v>
      </c>
      <c r="M42" s="714" t="s">
        <v>2554</v>
      </c>
      <c r="O42" s="745"/>
    </row>
    <row r="43" spans="1:15" s="9" customFormat="1" ht="45.6">
      <c r="A43"/>
      <c r="B43" s="1406" t="s">
        <v>427</v>
      </c>
      <c r="C43" s="1406"/>
      <c r="D43" s="1406"/>
      <c r="E43" s="764" t="s">
        <v>1255</v>
      </c>
      <c r="F43" s="763" t="s">
        <v>429</v>
      </c>
      <c r="G43" s="763"/>
      <c r="H43" s="1407" t="s">
        <v>430</v>
      </c>
      <c r="I43" s="1407"/>
      <c r="J43" s="1407"/>
      <c r="K43" s="1407"/>
      <c r="L43" s="763" t="s">
        <v>431</v>
      </c>
      <c r="M43" s="766"/>
      <c r="O43" s="745"/>
    </row>
    <row r="44" spans="1:15" s="9" customFormat="1" ht="18">
      <c r="A44"/>
      <c r="B44" s="1398" t="s">
        <v>21</v>
      </c>
      <c r="C44" s="1398"/>
      <c r="D44" s="1398"/>
      <c r="E44" s="765" t="s">
        <v>34</v>
      </c>
      <c r="F44" s="765" t="s">
        <v>432</v>
      </c>
      <c r="G44" s="765"/>
      <c r="H44" s="1398" t="s">
        <v>433</v>
      </c>
      <c r="I44" s="1398"/>
      <c r="J44" s="1398"/>
      <c r="K44" s="1398"/>
      <c r="L44" s="773" t="s">
        <v>434</v>
      </c>
      <c r="M44"/>
      <c r="O44" s="745"/>
    </row>
    <row r="45" spans="1:15" s="9" customFormat="1" ht="18">
      <c r="B45" s="1399"/>
      <c r="C45" s="1399"/>
      <c r="D45" s="1399"/>
      <c r="E45" s="766"/>
      <c r="F45" s="767"/>
      <c r="G45" s="767"/>
      <c r="H45" s="768"/>
      <c r="I45" s="768"/>
      <c r="J45" s="768"/>
      <c r="K45" s="768"/>
      <c r="L45" s="774"/>
      <c r="M45" s="1134"/>
      <c r="O45" s="745"/>
    </row>
    <row r="46" spans="1:15" s="9" customFormat="1" ht="18">
      <c r="B46" s="1400" t="s">
        <v>436</v>
      </c>
      <c r="C46" s="1400"/>
      <c r="D46" s="1400"/>
      <c r="E46" s="766"/>
      <c r="F46" s="766"/>
      <c r="G46" s="766"/>
      <c r="H46" s="768">
        <v>0</v>
      </c>
      <c r="I46" s="768"/>
      <c r="J46" s="768">
        <v>0</v>
      </c>
      <c r="K46" s="768">
        <v>0</v>
      </c>
      <c r="L46" s="774"/>
      <c r="M46" s="1134"/>
      <c r="O46" s="745"/>
    </row>
    <row r="47" spans="1:15" s="9" customFormat="1" ht="18">
      <c r="B47" s="1400" t="s">
        <v>437</v>
      </c>
      <c r="C47" s="1400"/>
      <c r="D47" s="1400"/>
      <c r="E47" s="766"/>
      <c r="F47" s="766"/>
      <c r="G47" s="766"/>
      <c r="H47" s="1401">
        <f>H39+H42</f>
        <v>116169143</v>
      </c>
      <c r="I47" s="1401"/>
      <c r="J47" s="1401"/>
      <c r="K47" s="1401"/>
      <c r="L47" s="774"/>
      <c r="M47" s="1134"/>
      <c r="O47" s="745"/>
    </row>
    <row r="48" spans="1:15" s="9" customFormat="1" ht="18">
      <c r="B48" s="76"/>
      <c r="C48" s="76"/>
      <c r="D48" s="76"/>
      <c r="H48" s="77"/>
      <c r="I48" s="77"/>
      <c r="J48" s="77"/>
      <c r="K48" s="77"/>
      <c r="L48" s="94"/>
      <c r="M48" s="1134"/>
      <c r="O48" s="745"/>
    </row>
    <row r="49" spans="1:15" s="9" customFormat="1" ht="18">
      <c r="B49" s="78" t="s">
        <v>438</v>
      </c>
      <c r="C49" s="769"/>
      <c r="D49" s="8"/>
      <c r="E49" s="8" t="s">
        <v>439</v>
      </c>
      <c r="H49" s="79"/>
      <c r="I49" s="79"/>
      <c r="J49" s="151"/>
      <c r="K49" s="77"/>
      <c r="L49" s="94"/>
      <c r="M49"/>
      <c r="O49" s="745"/>
    </row>
    <row r="50" spans="1:15" s="9" customFormat="1" ht="18">
      <c r="B50" s="1247" t="s">
        <v>440</v>
      </c>
      <c r="C50" s="1247"/>
      <c r="E50" s="1248"/>
      <c r="F50" s="1248"/>
      <c r="G50" s="80"/>
      <c r="H50" s="151"/>
      <c r="I50" s="151"/>
      <c r="J50" s="732"/>
      <c r="K50" s="77"/>
      <c r="L50" s="94"/>
      <c r="M50"/>
      <c r="O50" s="745"/>
    </row>
    <row r="51" spans="1:15" s="9" customFormat="1" ht="18">
      <c r="B51" s="1249" t="s">
        <v>986</v>
      </c>
      <c r="C51" s="1249"/>
      <c r="D51" s="81"/>
      <c r="E51" s="1250"/>
      <c r="F51" s="1250"/>
      <c r="G51" s="82"/>
      <c r="H51" s="83"/>
      <c r="I51" s="83"/>
      <c r="J51" s="1129"/>
      <c r="K51" s="82"/>
      <c r="L51" s="82"/>
      <c r="M51"/>
      <c r="O51" s="745"/>
    </row>
    <row r="52" spans="1:15" s="9" customFormat="1" ht="18">
      <c r="D52" s="84"/>
      <c r="H52" s="77"/>
      <c r="I52" s="77"/>
      <c r="J52" s="77"/>
      <c r="K52" s="77"/>
      <c r="L52" s="94"/>
      <c r="M52"/>
      <c r="O52" s="745"/>
    </row>
    <row r="53" spans="1:15" s="9" customFormat="1" ht="18">
      <c r="D53" s="84"/>
      <c r="H53" s="77"/>
      <c r="I53" s="77"/>
      <c r="J53" s="77"/>
      <c r="K53" s="77"/>
      <c r="L53" s="94"/>
      <c r="M53"/>
      <c r="O53" s="745"/>
    </row>
    <row r="54" spans="1:15" s="9" customFormat="1" ht="18">
      <c r="D54" s="84"/>
      <c r="H54" s="77"/>
      <c r="I54" s="77"/>
      <c r="J54" s="77"/>
      <c r="K54" s="77"/>
      <c r="L54" s="94"/>
      <c r="M54"/>
      <c r="O54" s="745"/>
    </row>
    <row r="55" spans="1:15" s="9" customFormat="1" ht="18">
      <c r="D55" s="84"/>
      <c r="H55" s="77"/>
      <c r="I55" s="77"/>
      <c r="J55" s="77"/>
      <c r="K55" s="77"/>
      <c r="L55" s="94"/>
      <c r="M55"/>
      <c r="O55" s="745"/>
    </row>
    <row r="56" spans="1:15" s="9" customFormat="1" ht="18">
      <c r="D56" s="84"/>
      <c r="H56" s="77"/>
      <c r="I56" s="77"/>
      <c r="J56" s="77"/>
      <c r="K56" s="77"/>
      <c r="L56" s="94"/>
      <c r="M56"/>
      <c r="O56" s="745"/>
    </row>
    <row r="57" spans="1:15" s="9" customFormat="1" ht="18">
      <c r="D57" s="84"/>
      <c r="H57" s="77"/>
      <c r="I57" s="77"/>
      <c r="J57" s="77"/>
      <c r="K57" s="77"/>
      <c r="L57" s="94"/>
      <c r="M57"/>
      <c r="O57" s="745"/>
    </row>
    <row r="58" spans="1:15" s="9" customFormat="1" ht="18">
      <c r="D58" s="84"/>
      <c r="H58" s="77"/>
      <c r="I58" s="77"/>
      <c r="J58" s="77"/>
      <c r="K58" s="77"/>
      <c r="L58" s="94"/>
      <c r="M58"/>
      <c r="O58" s="745"/>
    </row>
    <row r="59" spans="1:15" ht="18">
      <c r="A59" s="9"/>
      <c r="B59" s="9"/>
      <c r="C59" s="9"/>
      <c r="D59" s="84"/>
      <c r="E59" s="9"/>
      <c r="F59" s="9"/>
      <c r="G59" s="9"/>
      <c r="H59" s="77"/>
      <c r="I59" s="77"/>
      <c r="J59" s="77"/>
      <c r="K59" s="77"/>
      <c r="L59" s="94"/>
    </row>
    <row r="60" spans="1:15" ht="18">
      <c r="B60" s="9"/>
      <c r="C60" s="9"/>
      <c r="D60" s="84"/>
      <c r="E60" s="9"/>
      <c r="F60" s="9"/>
      <c r="G60" s="9"/>
      <c r="H60" s="77"/>
      <c r="I60" s="77"/>
      <c r="J60" s="77"/>
      <c r="K60" s="77"/>
      <c r="L60" s="94"/>
    </row>
    <row r="61" spans="1:15" ht="18">
      <c r="B61" s="9"/>
      <c r="C61" s="9"/>
      <c r="D61" s="84"/>
      <c r="E61" s="9"/>
      <c r="F61" s="9"/>
      <c r="G61" s="9"/>
      <c r="H61" s="77"/>
      <c r="I61" s="77"/>
      <c r="J61" s="77"/>
      <c r="K61" s="77"/>
      <c r="L61" s="94"/>
    </row>
    <row r="62" spans="1:15" ht="18">
      <c r="B62" s="9"/>
      <c r="C62" s="9"/>
      <c r="D62" s="84"/>
      <c r="E62" s="9"/>
      <c r="F62" s="9"/>
      <c r="G62" s="9"/>
      <c r="H62" s="77"/>
      <c r="I62" s="77"/>
      <c r="J62" s="77"/>
      <c r="K62" s="77"/>
      <c r="L62" s="94"/>
    </row>
    <row r="63" spans="1:15" ht="18">
      <c r="B63" s="9"/>
      <c r="C63" s="9"/>
      <c r="D63" s="84"/>
      <c r="E63" s="9"/>
      <c r="F63" s="9"/>
      <c r="G63" s="9"/>
      <c r="H63" s="77"/>
      <c r="I63" s="77"/>
      <c r="J63" s="77"/>
      <c r="K63" s="77"/>
      <c r="L63" s="94"/>
    </row>
    <row r="64" spans="1:15" ht="18">
      <c r="B64" s="9"/>
      <c r="C64" s="9"/>
      <c r="D64" s="84"/>
      <c r="E64" s="9"/>
      <c r="F64" s="9"/>
      <c r="G64" s="9"/>
      <c r="H64" s="77"/>
      <c r="I64" s="77"/>
      <c r="J64" s="77"/>
      <c r="K64" s="77"/>
      <c r="L64" s="94"/>
    </row>
    <row r="65" spans="2:12" ht="18">
      <c r="B65" s="9"/>
      <c r="C65" s="9"/>
      <c r="D65" s="84"/>
      <c r="E65" s="9"/>
      <c r="F65" s="9"/>
      <c r="G65" s="9"/>
      <c r="H65" s="77"/>
      <c r="I65" s="77"/>
      <c r="J65" s="77"/>
      <c r="K65" s="77"/>
      <c r="L65" s="94"/>
    </row>
    <row r="66" spans="2:12" ht="18">
      <c r="B66" s="9"/>
      <c r="C66" s="9"/>
      <c r="D66" s="84"/>
      <c r="E66" s="9"/>
      <c r="F66" s="9"/>
      <c r="G66" s="9"/>
      <c r="H66" s="77"/>
      <c r="I66" s="77"/>
      <c r="J66" s="77"/>
      <c r="K66" s="77"/>
      <c r="L66" s="94"/>
    </row>
  </sheetData>
  <mergeCells count="33">
    <mergeCell ref="B1:L1"/>
    <mergeCell ref="B2:L2"/>
    <mergeCell ref="B43:D43"/>
    <mergeCell ref="H43:K43"/>
    <mergeCell ref="B8:B9"/>
    <mergeCell ref="B12:B13"/>
    <mergeCell ref="B18:B19"/>
    <mergeCell ref="C8:C9"/>
    <mergeCell ref="C12:C13"/>
    <mergeCell ref="D8:D9"/>
    <mergeCell ref="E8:E9"/>
    <mergeCell ref="E12:E13"/>
    <mergeCell ref="F8:F9"/>
    <mergeCell ref="G8:G10"/>
    <mergeCell ref="L8:L9"/>
    <mergeCell ref="K8:K9"/>
    <mergeCell ref="A21:A36"/>
    <mergeCell ref="A37:A38"/>
    <mergeCell ref="B21:B36"/>
    <mergeCell ref="B37:B38"/>
    <mergeCell ref="C21:C36"/>
    <mergeCell ref="C37:C38"/>
    <mergeCell ref="B50:C50"/>
    <mergeCell ref="E50:F50"/>
    <mergeCell ref="B51:C51"/>
    <mergeCell ref="E51:F51"/>
    <mergeCell ref="B44:D44"/>
    <mergeCell ref="M8:M9"/>
    <mergeCell ref="H44:K44"/>
    <mergeCell ref="B45:D45"/>
    <mergeCell ref="B46:D46"/>
    <mergeCell ref="B47:D47"/>
    <mergeCell ref="H47:K47"/>
  </mergeCells>
  <pageMargins left="7.874015748031496E-2" right="7.874015748031496E-2" top="0.27559055118110237" bottom="0.27559055118110237" header="0" footer="0"/>
  <pageSetup paperSize="256" scale="78" orientation="landscape"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76"/>
  <sheetViews>
    <sheetView topLeftCell="A8" zoomScale="110" zoomScaleNormal="110" zoomScaleSheetLayoutView="150" workbookViewId="0">
      <pane xSplit="5" ySplit="3" topLeftCell="F11" activePane="bottomRight" state="frozen"/>
      <selection pane="topRight"/>
      <selection pane="bottomLeft"/>
      <selection pane="bottomRight" activeCell="B1" sqref="B1:J1"/>
    </sheetView>
  </sheetViews>
  <sheetFormatPr defaultColWidth="9.109375" defaultRowHeight="15.6"/>
  <cols>
    <col min="1" max="1" width="3" customWidth="1"/>
    <col min="2" max="2" width="20.33203125" customWidth="1"/>
    <col min="3" max="3" width="22.109375" customWidth="1"/>
    <col min="4" max="4" width="17" style="11" customWidth="1"/>
    <col min="5" max="5" width="22.5546875" customWidth="1"/>
    <col min="6" max="6" width="31.5546875" customWidth="1"/>
    <col min="7" max="7" width="14.6640625" style="12" customWidth="1"/>
    <col min="8" max="8" width="11.5546875" style="12" customWidth="1"/>
    <col min="9" max="9" width="7.33203125" style="12" customWidth="1"/>
    <col min="10" max="10" width="9.88671875" style="13" customWidth="1"/>
    <col min="11" max="11" width="32.88671875" hidden="1" customWidth="1"/>
    <col min="12" max="12" width="24.5546875" hidden="1" customWidth="1"/>
    <col min="13" max="13" width="18.33203125" style="98" hidden="1" customWidth="1"/>
    <col min="15" max="15" width="16.6640625" style="688" customWidth="1"/>
  </cols>
  <sheetData>
    <row r="1" spans="1:15" ht="18">
      <c r="B1" s="1263" t="s">
        <v>0</v>
      </c>
      <c r="C1" s="1263"/>
      <c r="D1" s="1263"/>
      <c r="E1" s="1263"/>
      <c r="F1" s="1263"/>
      <c r="G1" s="1263"/>
      <c r="H1" s="1263"/>
      <c r="I1" s="1263"/>
      <c r="J1" s="1263"/>
    </row>
    <row r="2" spans="1:15" ht="18">
      <c r="B2" s="1263" t="s">
        <v>1277</v>
      </c>
      <c r="C2" s="1263"/>
      <c r="D2" s="1263"/>
      <c r="E2" s="1263"/>
      <c r="F2" s="1263"/>
      <c r="G2" s="1263"/>
      <c r="H2" s="1263"/>
      <c r="I2" s="1263"/>
      <c r="J2" s="1263"/>
    </row>
    <row r="3" spans="1:15" ht="9" customHeight="1">
      <c r="B3" s="14"/>
      <c r="C3" s="14"/>
      <c r="D3" s="14"/>
      <c r="E3" s="14"/>
      <c r="F3" s="14"/>
      <c r="G3" s="15"/>
      <c r="H3" s="15"/>
      <c r="I3" s="85"/>
      <c r="J3" s="14"/>
    </row>
    <row r="4" spans="1:15">
      <c r="B4" s="16" t="s">
        <v>2</v>
      </c>
      <c r="C4" s="16" t="s">
        <v>3</v>
      </c>
      <c r="E4" s="16" t="s">
        <v>8</v>
      </c>
      <c r="F4" s="689"/>
      <c r="G4" s="690" t="s">
        <v>1278</v>
      </c>
    </row>
    <row r="5" spans="1:15">
      <c r="B5" s="16" t="s">
        <v>4</v>
      </c>
      <c r="C5" s="16" t="s">
        <v>5</v>
      </c>
      <c r="E5" s="16" t="s">
        <v>9</v>
      </c>
      <c r="F5" s="689">
        <f>G55</f>
        <v>131821444</v>
      </c>
    </row>
    <row r="6" spans="1:15">
      <c r="B6" s="16" t="s">
        <v>6</v>
      </c>
      <c r="C6" s="16" t="s">
        <v>7</v>
      </c>
      <c r="F6" s="691"/>
    </row>
    <row r="8" spans="1:15" ht="15" customHeight="1">
      <c r="B8" s="1408" t="s">
        <v>10</v>
      </c>
      <c r="C8" s="1408" t="s">
        <v>12</v>
      </c>
      <c r="D8" s="1408" t="s">
        <v>289</v>
      </c>
      <c r="E8" s="1413" t="s">
        <v>14</v>
      </c>
      <c r="F8" s="1408" t="s">
        <v>290</v>
      </c>
      <c r="G8" s="1402" t="s">
        <v>17</v>
      </c>
      <c r="H8" s="1403"/>
      <c r="I8" s="1403"/>
      <c r="J8" s="1408" t="s">
        <v>291</v>
      </c>
      <c r="M8" s="733" t="s">
        <v>989</v>
      </c>
    </row>
    <row r="9" spans="1:15" ht="9" customHeight="1">
      <c r="B9" s="1409"/>
      <c r="C9" s="1409"/>
      <c r="D9" s="1409"/>
      <c r="E9" s="1414"/>
      <c r="F9" s="1409"/>
      <c r="G9" s="1404" t="s">
        <v>32</v>
      </c>
      <c r="H9" s="1405"/>
      <c r="I9" s="1405"/>
      <c r="J9" s="1409"/>
      <c r="M9" s="734"/>
    </row>
    <row r="10" spans="1:15" s="686" customFormat="1" ht="13.8">
      <c r="B10" s="1095" t="s">
        <v>27</v>
      </c>
      <c r="C10" s="1095" t="s">
        <v>28</v>
      </c>
      <c r="D10" s="1096" t="s">
        <v>29</v>
      </c>
      <c r="E10" s="1095" t="s">
        <v>30</v>
      </c>
      <c r="F10" s="1097" t="s">
        <v>31</v>
      </c>
      <c r="G10" s="692" t="s">
        <v>23</v>
      </c>
      <c r="H10" s="692" t="s">
        <v>24</v>
      </c>
      <c r="I10" s="735" t="s">
        <v>25</v>
      </c>
      <c r="J10" s="1096" t="s">
        <v>33</v>
      </c>
      <c r="M10" s="736"/>
      <c r="O10" s="737"/>
    </row>
    <row r="11" spans="1:15" s="95" customFormat="1" ht="14.4">
      <c r="B11" s="1093" t="s">
        <v>292</v>
      </c>
      <c r="C11" s="693"/>
      <c r="D11" s="694"/>
      <c r="E11" s="693"/>
      <c r="F11" s="695"/>
      <c r="G11" s="696"/>
      <c r="H11" s="696"/>
      <c r="I11" s="738"/>
      <c r="J11" s="694"/>
      <c r="M11" s="739"/>
      <c r="O11" s="740"/>
    </row>
    <row r="12" spans="1:15" s="687" customFormat="1" ht="75" hidden="1" customHeight="1">
      <c r="A12" s="1423">
        <v>1</v>
      </c>
      <c r="B12" s="1410" t="s">
        <v>1279</v>
      </c>
      <c r="C12" s="1411" t="s">
        <v>1182</v>
      </c>
      <c r="D12" s="1044" t="s">
        <v>1104</v>
      </c>
      <c r="E12" s="1411" t="s">
        <v>1183</v>
      </c>
      <c r="F12" s="1044" t="s">
        <v>1280</v>
      </c>
      <c r="G12" s="699">
        <v>150000</v>
      </c>
      <c r="H12" s="700"/>
      <c r="I12" s="699"/>
      <c r="J12" s="1044" t="s">
        <v>71</v>
      </c>
      <c r="M12" s="741"/>
    </row>
    <row r="13" spans="1:15" s="687" customFormat="1" ht="135.75" hidden="1" customHeight="1">
      <c r="A13" s="1423"/>
      <c r="B13" s="1410"/>
      <c r="C13" s="1412"/>
      <c r="D13" s="698" t="s">
        <v>999</v>
      </c>
      <c r="E13" s="1412"/>
      <c r="F13" s="1044" t="s">
        <v>1281</v>
      </c>
      <c r="G13" s="699">
        <v>1400000</v>
      </c>
      <c r="H13" s="701"/>
      <c r="I13" s="742"/>
      <c r="J13" s="1044" t="s">
        <v>71</v>
      </c>
      <c r="M13" s="741"/>
    </row>
    <row r="14" spans="1:15" s="687" customFormat="1" ht="168.75" hidden="1" customHeight="1">
      <c r="A14" s="702">
        <v>2</v>
      </c>
      <c r="B14" s="697" t="s">
        <v>1186</v>
      </c>
      <c r="C14" s="1044" t="s">
        <v>1187</v>
      </c>
      <c r="D14" s="1044" t="s">
        <v>1188</v>
      </c>
      <c r="E14" s="1044" t="s">
        <v>1189</v>
      </c>
      <c r="F14" s="1044" t="s">
        <v>1282</v>
      </c>
      <c r="G14" s="703">
        <v>6950000</v>
      </c>
      <c r="H14" s="703"/>
      <c r="I14" s="703"/>
      <c r="J14" s="1044" t="s">
        <v>71</v>
      </c>
      <c r="M14" s="741"/>
    </row>
    <row r="15" spans="1:15" s="8" customFormat="1" ht="138.75" hidden="1" customHeight="1">
      <c r="A15" s="704">
        <v>3</v>
      </c>
      <c r="B15" s="697" t="s">
        <v>1191</v>
      </c>
      <c r="C15" s="1044" t="s">
        <v>1192</v>
      </c>
      <c r="D15" s="1044" t="s">
        <v>1193</v>
      </c>
      <c r="E15" s="1044" t="s">
        <v>1283</v>
      </c>
      <c r="F15" s="1044" t="s">
        <v>1284</v>
      </c>
      <c r="G15" s="703">
        <v>1200000</v>
      </c>
      <c r="H15" s="703"/>
      <c r="I15" s="703"/>
      <c r="J15" s="1044" t="s">
        <v>71</v>
      </c>
      <c r="K15" s="129"/>
      <c r="L15" s="743">
        <v>100000</v>
      </c>
      <c r="M15" s="744">
        <v>100000</v>
      </c>
      <c r="O15" s="142"/>
    </row>
    <row r="16" spans="1:15" s="8" customFormat="1" ht="136.5" hidden="1" customHeight="1">
      <c r="A16" s="704">
        <v>4</v>
      </c>
      <c r="B16" s="697" t="s">
        <v>1005</v>
      </c>
      <c r="C16" s="1044" t="s">
        <v>1106</v>
      </c>
      <c r="D16" s="1044" t="s">
        <v>1007</v>
      </c>
      <c r="E16" s="1044" t="s">
        <v>1149</v>
      </c>
      <c r="F16" s="1044" t="s">
        <v>1285</v>
      </c>
      <c r="G16" s="703">
        <v>10669196</v>
      </c>
      <c r="H16" s="703"/>
      <c r="I16" s="703"/>
      <c r="J16" s="1044" t="s">
        <v>71</v>
      </c>
      <c r="K16" s="129"/>
      <c r="L16" s="743"/>
      <c r="M16" s="744"/>
      <c r="O16" s="142"/>
    </row>
    <row r="17" spans="1:15" s="8" customFormat="1" ht="154.5" hidden="1" customHeight="1">
      <c r="A17" s="704">
        <v>5</v>
      </c>
      <c r="B17" s="129" t="s">
        <v>1201</v>
      </c>
      <c r="C17" s="129" t="s">
        <v>314</v>
      </c>
      <c r="D17" s="1044" t="s">
        <v>1015</v>
      </c>
      <c r="E17" s="1044" t="s">
        <v>1153</v>
      </c>
      <c r="F17" s="129" t="s">
        <v>1286</v>
      </c>
      <c r="G17" s="705">
        <v>5158345</v>
      </c>
      <c r="H17" s="129"/>
      <c r="I17" s="705"/>
      <c r="J17" s="129" t="s">
        <v>319</v>
      </c>
      <c r="K17" s="129" t="s">
        <v>935</v>
      </c>
      <c r="L17" s="743">
        <v>549626</v>
      </c>
      <c r="M17" s="744">
        <v>1250000</v>
      </c>
      <c r="O17" s="142"/>
    </row>
    <row r="18" spans="1:15" s="97" customFormat="1" ht="98.25" hidden="1" customHeight="1">
      <c r="A18" s="1424">
        <v>6</v>
      </c>
      <c r="B18" s="1309" t="s">
        <v>1287</v>
      </c>
      <c r="C18" s="1275" t="s">
        <v>970</v>
      </c>
      <c r="D18" s="1275" t="s">
        <v>971</v>
      </c>
      <c r="E18" s="1275" t="s">
        <v>1154</v>
      </c>
      <c r="F18" s="1275" t="s">
        <v>1288</v>
      </c>
      <c r="G18" s="1425">
        <v>1728280</v>
      </c>
      <c r="H18" s="1317"/>
      <c r="I18" s="1317"/>
      <c r="J18" s="1309" t="s">
        <v>319</v>
      </c>
      <c r="L18" s="139">
        <v>787576</v>
      </c>
    </row>
    <row r="19" spans="1:15" s="97" customFormat="1" ht="16.8" hidden="1">
      <c r="A19" s="1424"/>
      <c r="B19" s="1310"/>
      <c r="C19" s="1276"/>
      <c r="D19" s="1276"/>
      <c r="E19" s="1276"/>
      <c r="F19" s="1276"/>
      <c r="G19" s="1426"/>
      <c r="H19" s="1318"/>
      <c r="I19" s="1318"/>
      <c r="J19" s="1310"/>
    </row>
    <row r="20" spans="1:15" s="97" customFormat="1" ht="16.8" hidden="1">
      <c r="A20" s="1424"/>
      <c r="B20" s="1310"/>
      <c r="C20" s="1276"/>
      <c r="D20" s="1276"/>
      <c r="E20" s="1276"/>
      <c r="F20" s="1276"/>
      <c r="G20" s="1426"/>
      <c r="H20" s="1318"/>
      <c r="I20" s="1318"/>
      <c r="J20" s="1310"/>
    </row>
    <row r="21" spans="1:15" s="97" customFormat="1" ht="16.8" hidden="1">
      <c r="A21" s="1424"/>
      <c r="B21" s="1310"/>
      <c r="C21" s="1276"/>
      <c r="D21" s="1276"/>
      <c r="E21" s="1276"/>
      <c r="F21" s="1276"/>
      <c r="G21" s="1426"/>
      <c r="H21" s="1318"/>
      <c r="I21" s="1318"/>
      <c r="J21" s="1310"/>
    </row>
    <row r="22" spans="1:15" s="97" customFormat="1" ht="16.8" hidden="1">
      <c r="A22" s="1424"/>
      <c r="B22" s="1310"/>
      <c r="C22" s="1276"/>
      <c r="D22" s="1276"/>
      <c r="E22" s="1276"/>
      <c r="F22" s="1276"/>
      <c r="G22" s="1426"/>
      <c r="H22" s="1318"/>
      <c r="I22" s="1318"/>
      <c r="J22" s="1310"/>
    </row>
    <row r="23" spans="1:15" s="97" customFormat="1" ht="16.8" hidden="1">
      <c r="A23" s="1424"/>
      <c r="B23" s="1310"/>
      <c r="C23" s="1276"/>
      <c r="D23" s="1276"/>
      <c r="E23" s="1276"/>
      <c r="F23" s="1276"/>
      <c r="G23" s="1426"/>
      <c r="H23" s="1318"/>
      <c r="I23" s="1318"/>
      <c r="J23" s="1310"/>
    </row>
    <row r="24" spans="1:15" s="97" customFormat="1" ht="16.8" hidden="1">
      <c r="A24" s="1424"/>
      <c r="B24" s="1310"/>
      <c r="C24" s="1276"/>
      <c r="D24" s="1276"/>
      <c r="E24" s="1276"/>
      <c r="F24" s="1276"/>
      <c r="G24" s="1426"/>
      <c r="H24" s="1318"/>
      <c r="I24" s="1318"/>
      <c r="J24" s="1310"/>
    </row>
    <row r="25" spans="1:15" s="97" customFormat="1" ht="199.5" hidden="1" customHeight="1">
      <c r="A25" s="1424"/>
      <c r="B25" s="1311"/>
      <c r="C25" s="126" t="s">
        <v>964</v>
      </c>
      <c r="D25" s="126" t="s">
        <v>1207</v>
      </c>
      <c r="E25" s="126" t="s">
        <v>1289</v>
      </c>
      <c r="F25" s="1071" t="s">
        <v>1290</v>
      </c>
      <c r="G25" s="706">
        <v>300000</v>
      </c>
      <c r="H25" s="127"/>
      <c r="I25" s="127"/>
      <c r="J25" s="141" t="s">
        <v>319</v>
      </c>
    </row>
    <row r="26" spans="1:15" s="97" customFormat="1" ht="121.5" hidden="1" customHeight="1">
      <c r="A26" s="125">
        <v>7</v>
      </c>
      <c r="B26" s="1070" t="s">
        <v>936</v>
      </c>
      <c r="C26" s="1070" t="s">
        <v>321</v>
      </c>
      <c r="D26" s="707" t="s">
        <v>937</v>
      </c>
      <c r="E26" s="126" t="s">
        <v>1291</v>
      </c>
      <c r="F26" s="1071" t="s">
        <v>1292</v>
      </c>
      <c r="G26" s="706">
        <v>2081750</v>
      </c>
      <c r="H26" s="127"/>
      <c r="I26" s="127"/>
      <c r="J26" s="141" t="s">
        <v>319</v>
      </c>
    </row>
    <row r="27" spans="1:15" s="8" customFormat="1" ht="88.5" hidden="1" customHeight="1">
      <c r="A27" s="704">
        <v>8</v>
      </c>
      <c r="B27" s="708" t="s">
        <v>1156</v>
      </c>
      <c r="C27" s="128" t="s">
        <v>1157</v>
      </c>
      <c r="D27" s="698" t="s">
        <v>340</v>
      </c>
      <c r="E27" s="698" t="s">
        <v>1114</v>
      </c>
      <c r="F27" s="698" t="s">
        <v>1293</v>
      </c>
      <c r="G27" s="705">
        <v>1280393</v>
      </c>
      <c r="H27" s="705"/>
      <c r="I27" s="705"/>
      <c r="J27" s="129" t="s">
        <v>319</v>
      </c>
      <c r="K27" s="129"/>
      <c r="L27" s="743"/>
      <c r="M27" s="744"/>
      <c r="O27" s="142"/>
    </row>
    <row r="28" spans="1:15" s="8" customFormat="1" ht="50.25" customHeight="1">
      <c r="A28" s="1390">
        <v>9</v>
      </c>
      <c r="B28" s="1323" t="s">
        <v>1055</v>
      </c>
      <c r="C28" s="1323" t="s">
        <v>853</v>
      </c>
      <c r="D28" s="128" t="s">
        <v>1212</v>
      </c>
      <c r="E28" s="128" t="s">
        <v>1213</v>
      </c>
      <c r="F28" s="128" t="s">
        <v>1294</v>
      </c>
      <c r="G28" s="711">
        <v>5343100</v>
      </c>
      <c r="H28" s="703"/>
      <c r="I28" s="703"/>
      <c r="J28" s="1044" t="s">
        <v>1215</v>
      </c>
      <c r="K28" s="129"/>
      <c r="L28" s="743">
        <v>500000</v>
      </c>
      <c r="M28" s="744">
        <v>900000</v>
      </c>
      <c r="O28" s="142"/>
    </row>
    <row r="29" spans="1:15" s="8" customFormat="1" ht="68.25" customHeight="1">
      <c r="A29" s="1390"/>
      <c r="B29" s="1324"/>
      <c r="C29" s="1324"/>
      <c r="D29" s="128" t="s">
        <v>1216</v>
      </c>
      <c r="E29" s="128" t="s">
        <v>1295</v>
      </c>
      <c r="F29" s="128" t="s">
        <v>1296</v>
      </c>
      <c r="G29" s="711">
        <v>306400</v>
      </c>
      <c r="H29" s="703"/>
      <c r="I29" s="703"/>
      <c r="J29" s="1044" t="s">
        <v>1215</v>
      </c>
      <c r="K29" s="129"/>
      <c r="L29" s="743"/>
      <c r="M29" s="744"/>
      <c r="O29" s="142"/>
    </row>
    <row r="30" spans="1:15" s="8" customFormat="1" ht="105" customHeight="1">
      <c r="A30" s="1390"/>
      <c r="B30" s="1324"/>
      <c r="C30" s="1324"/>
      <c r="D30" s="128" t="s">
        <v>1219</v>
      </c>
      <c r="E30" s="128" t="s">
        <v>1297</v>
      </c>
      <c r="F30" s="128" t="s">
        <v>1298</v>
      </c>
      <c r="G30" s="711">
        <v>4745000</v>
      </c>
      <c r="H30" s="703"/>
      <c r="I30" s="703"/>
      <c r="J30" s="1044" t="s">
        <v>1215</v>
      </c>
      <c r="K30" s="129"/>
      <c r="L30" s="743"/>
      <c r="M30" s="744"/>
      <c r="O30" s="142"/>
    </row>
    <row r="31" spans="1:15" s="8" customFormat="1" ht="50.25" customHeight="1">
      <c r="A31" s="1390"/>
      <c r="B31" s="1324"/>
      <c r="C31" s="1324"/>
      <c r="D31" s="128" t="s">
        <v>1222</v>
      </c>
      <c r="E31" s="128" t="s">
        <v>1299</v>
      </c>
      <c r="F31" s="128" t="s">
        <v>1300</v>
      </c>
      <c r="G31" s="711">
        <v>920000</v>
      </c>
      <c r="H31" s="703"/>
      <c r="I31" s="703"/>
      <c r="J31" s="1044" t="s">
        <v>1215</v>
      </c>
      <c r="K31" s="129"/>
      <c r="L31" s="743"/>
      <c r="M31" s="744"/>
      <c r="O31" s="142"/>
    </row>
    <row r="32" spans="1:15" s="8" customFormat="1" ht="60.75" customHeight="1">
      <c r="A32" s="1390"/>
      <c r="B32" s="1324"/>
      <c r="C32" s="1324"/>
      <c r="D32" s="129" t="s">
        <v>1057</v>
      </c>
      <c r="E32" s="698" t="s">
        <v>1058</v>
      </c>
      <c r="F32" s="1044" t="s">
        <v>1301</v>
      </c>
      <c r="G32" s="713">
        <v>5930000</v>
      </c>
      <c r="H32" s="703"/>
      <c r="I32" s="703"/>
      <c r="J32" s="1044" t="s">
        <v>1215</v>
      </c>
      <c r="K32" s="129"/>
      <c r="L32" s="743"/>
      <c r="M32" s="744"/>
      <c r="O32" s="142"/>
    </row>
    <row r="33" spans="1:15" s="8" customFormat="1" ht="64.5" customHeight="1">
      <c r="A33" s="1390"/>
      <c r="B33" s="1324"/>
      <c r="C33" s="1324"/>
      <c r="D33" s="129" t="s">
        <v>854</v>
      </c>
      <c r="E33" s="698" t="s">
        <v>1302</v>
      </c>
      <c r="F33" s="698" t="s">
        <v>1303</v>
      </c>
      <c r="G33" s="703">
        <v>831380</v>
      </c>
      <c r="H33" s="703"/>
      <c r="I33" s="703"/>
      <c r="J33" s="1044" t="s">
        <v>1215</v>
      </c>
      <c r="K33" s="129"/>
      <c r="L33" s="743"/>
      <c r="M33" s="744"/>
      <c r="O33" s="142"/>
    </row>
    <row r="34" spans="1:15" s="8" customFormat="1" ht="51" customHeight="1">
      <c r="A34" s="1390"/>
      <c r="B34" s="1324"/>
      <c r="C34" s="1324"/>
      <c r="D34" s="698" t="s">
        <v>1078</v>
      </c>
      <c r="E34" s="698" t="s">
        <v>1172</v>
      </c>
      <c r="F34" s="698" t="s">
        <v>1304</v>
      </c>
      <c r="G34" s="713">
        <v>15600000</v>
      </c>
      <c r="H34" s="703"/>
      <c r="I34" s="703"/>
      <c r="J34" s="1044" t="s">
        <v>1215</v>
      </c>
      <c r="K34" s="129"/>
      <c r="L34" s="743"/>
      <c r="M34" s="744"/>
      <c r="O34" s="142"/>
    </row>
    <row r="35" spans="1:15" s="8" customFormat="1" ht="51" customHeight="1">
      <c r="A35" s="1390"/>
      <c r="B35" s="1324"/>
      <c r="C35" s="1324"/>
      <c r="D35" s="714" t="s">
        <v>1060</v>
      </c>
      <c r="E35" s="698" t="s">
        <v>1061</v>
      </c>
      <c r="F35" s="698" t="s">
        <v>1305</v>
      </c>
      <c r="G35" s="703">
        <v>26975000</v>
      </c>
      <c r="H35" s="703"/>
      <c r="I35" s="703"/>
      <c r="J35" s="1044" t="s">
        <v>1215</v>
      </c>
      <c r="K35" s="129"/>
      <c r="L35" s="743"/>
      <c r="M35" s="744"/>
      <c r="O35" s="142"/>
    </row>
    <row r="36" spans="1:15" s="8" customFormat="1" ht="63" customHeight="1">
      <c r="A36" s="1390"/>
      <c r="B36" s="1324"/>
      <c r="C36" s="1324"/>
      <c r="D36" s="714" t="s">
        <v>1063</v>
      </c>
      <c r="E36" s="698" t="s">
        <v>1064</v>
      </c>
      <c r="F36" s="1044" t="s">
        <v>1306</v>
      </c>
      <c r="G36" s="713">
        <v>8600000</v>
      </c>
      <c r="H36" s="703"/>
      <c r="I36" s="703"/>
      <c r="J36" s="1044" t="s">
        <v>1215</v>
      </c>
      <c r="K36" s="129"/>
      <c r="L36" s="743"/>
      <c r="M36" s="744"/>
      <c r="O36" s="142"/>
    </row>
    <row r="37" spans="1:15" s="8" customFormat="1" ht="94.5" customHeight="1">
      <c r="A37" s="1390"/>
      <c r="B37" s="1324"/>
      <c r="C37" s="1324"/>
      <c r="D37" s="714" t="s">
        <v>1066</v>
      </c>
      <c r="E37" s="698" t="s">
        <v>1067</v>
      </c>
      <c r="F37" s="1044" t="s">
        <v>1307</v>
      </c>
      <c r="G37" s="713">
        <v>3007500</v>
      </c>
      <c r="H37" s="703"/>
      <c r="I37" s="703"/>
      <c r="J37" s="1044" t="s">
        <v>1215</v>
      </c>
      <c r="K37" s="129"/>
      <c r="L37" s="743"/>
      <c r="M37" s="744"/>
      <c r="O37" s="142"/>
    </row>
    <row r="38" spans="1:15" s="8" customFormat="1" ht="80.25" customHeight="1">
      <c r="A38" s="1390"/>
      <c r="B38" s="1324"/>
      <c r="C38" s="1324"/>
      <c r="D38" s="698" t="s">
        <v>866</v>
      </c>
      <c r="E38" s="128" t="s">
        <v>1308</v>
      </c>
      <c r="F38" s="1044" t="s">
        <v>1309</v>
      </c>
      <c r="G38" s="711">
        <v>3910000</v>
      </c>
      <c r="H38" s="703"/>
      <c r="I38" s="703"/>
      <c r="J38" s="1044" t="s">
        <v>1215</v>
      </c>
      <c r="K38" s="129"/>
      <c r="L38" s="743"/>
      <c r="M38" s="744"/>
      <c r="O38" s="142"/>
    </row>
    <row r="39" spans="1:15" s="8" customFormat="1" ht="60.75" customHeight="1">
      <c r="A39" s="1390"/>
      <c r="B39" s="1324"/>
      <c r="C39" s="1324"/>
      <c r="D39" s="698" t="s">
        <v>1125</v>
      </c>
      <c r="E39" s="715" t="s">
        <v>1171</v>
      </c>
      <c r="F39" s="1044" t="s">
        <v>1310</v>
      </c>
      <c r="G39" s="711">
        <v>2503100</v>
      </c>
      <c r="H39" s="703"/>
      <c r="I39" s="703"/>
      <c r="J39" s="1044" t="s">
        <v>1215</v>
      </c>
      <c r="K39" s="129"/>
      <c r="L39" s="743"/>
      <c r="M39" s="744"/>
      <c r="O39" s="142"/>
    </row>
    <row r="40" spans="1:15" s="8" customFormat="1" ht="80.25" customHeight="1">
      <c r="A40" s="1390"/>
      <c r="B40" s="1324"/>
      <c r="C40" s="1324"/>
      <c r="D40" s="698" t="s">
        <v>1236</v>
      </c>
      <c r="E40" s="128" t="s">
        <v>1311</v>
      </c>
      <c r="F40" s="1044" t="s">
        <v>1312</v>
      </c>
      <c r="G40" s="711">
        <v>1247000</v>
      </c>
      <c r="H40" s="703"/>
      <c r="I40" s="703"/>
      <c r="J40" s="1044" t="s">
        <v>1215</v>
      </c>
      <c r="K40" s="129"/>
      <c r="L40" s="743"/>
      <c r="M40" s="744"/>
      <c r="O40" s="142"/>
    </row>
    <row r="41" spans="1:15" s="8" customFormat="1" ht="80.25" customHeight="1">
      <c r="A41" s="1390"/>
      <c r="B41" s="1324"/>
      <c r="C41" s="1324"/>
      <c r="D41" s="715" t="s">
        <v>1239</v>
      </c>
      <c r="E41" s="126" t="s">
        <v>1313</v>
      </c>
      <c r="F41" s="1044" t="s">
        <v>1314</v>
      </c>
      <c r="G41" s="716">
        <v>885000</v>
      </c>
      <c r="H41" s="717"/>
      <c r="I41" s="703"/>
      <c r="J41" s="1044" t="s">
        <v>1215</v>
      </c>
      <c r="K41" s="129"/>
      <c r="L41" s="743"/>
      <c r="M41" s="744"/>
      <c r="O41" s="142"/>
    </row>
    <row r="42" spans="1:15" s="8" customFormat="1" ht="90" hidden="1" customHeight="1">
      <c r="A42" s="1390"/>
      <c r="B42" s="1324"/>
      <c r="C42" s="1324"/>
      <c r="D42" s="715" t="s">
        <v>1242</v>
      </c>
      <c r="E42" s="126" t="s">
        <v>1315</v>
      </c>
      <c r="F42" s="1099" t="s">
        <v>1316</v>
      </c>
      <c r="G42" s="716">
        <v>9000000</v>
      </c>
      <c r="H42" s="717"/>
      <c r="I42" s="703"/>
      <c r="J42" s="1044" t="s">
        <v>1245</v>
      </c>
      <c r="K42" s="129"/>
      <c r="L42" s="743"/>
      <c r="M42" s="744"/>
      <c r="O42" s="142"/>
    </row>
    <row r="43" spans="1:15" s="8" customFormat="1" ht="48.75" hidden="1" customHeight="1">
      <c r="A43" s="1390"/>
      <c r="B43" s="1324"/>
      <c r="C43" s="1324"/>
      <c r="D43" s="715" t="s">
        <v>1317</v>
      </c>
      <c r="E43" s="126" t="s">
        <v>1318</v>
      </c>
      <c r="F43" s="1099" t="s">
        <v>1319</v>
      </c>
      <c r="G43" s="716">
        <v>2900000</v>
      </c>
      <c r="H43" s="717"/>
      <c r="I43" s="703"/>
      <c r="J43" s="1044" t="s">
        <v>1245</v>
      </c>
      <c r="K43" s="129"/>
      <c r="L43" s="743"/>
      <c r="M43" s="744"/>
      <c r="O43" s="142"/>
    </row>
    <row r="44" spans="1:15" s="8" customFormat="1" ht="60.75" hidden="1" customHeight="1">
      <c r="A44" s="1390"/>
      <c r="B44" s="1324"/>
      <c r="C44" s="1325"/>
      <c r="D44" s="715" t="s">
        <v>1246</v>
      </c>
      <c r="E44" s="126" t="s">
        <v>1247</v>
      </c>
      <c r="F44" s="1099" t="s">
        <v>1320</v>
      </c>
      <c r="G44" s="716">
        <v>5000000</v>
      </c>
      <c r="H44" s="717"/>
      <c r="I44" s="703"/>
      <c r="J44" s="1044" t="s">
        <v>1249</v>
      </c>
      <c r="K44" s="129"/>
      <c r="L44" s="743"/>
      <c r="M44" s="744"/>
      <c r="O44" s="142"/>
    </row>
    <row r="45" spans="1:15" s="9" customFormat="1" ht="91.5" hidden="1" customHeight="1">
      <c r="A45" s="1390">
        <v>10</v>
      </c>
      <c r="B45" s="1323" t="s">
        <v>1250</v>
      </c>
      <c r="C45" s="1323" t="s">
        <v>906</v>
      </c>
      <c r="D45" s="718" t="s">
        <v>907</v>
      </c>
      <c r="E45" s="698" t="s">
        <v>1174</v>
      </c>
      <c r="F45" s="1044" t="s">
        <v>1321</v>
      </c>
      <c r="G45" s="703">
        <v>300000</v>
      </c>
      <c r="H45" s="703"/>
      <c r="I45" s="703"/>
      <c r="J45" s="1044" t="s">
        <v>241</v>
      </c>
      <c r="K45" s="129"/>
      <c r="L45" s="743">
        <v>400000</v>
      </c>
      <c r="M45" s="744">
        <v>505000</v>
      </c>
      <c r="O45" s="745"/>
    </row>
    <row r="46" spans="1:15" s="9" customFormat="1" ht="78" hidden="1" customHeight="1">
      <c r="A46" s="1390"/>
      <c r="B46" s="1325"/>
      <c r="C46" s="1325"/>
      <c r="D46" s="698" t="s">
        <v>1134</v>
      </c>
      <c r="E46" s="698" t="s">
        <v>1135</v>
      </c>
      <c r="F46" s="1044" t="s">
        <v>1322</v>
      </c>
      <c r="G46" s="703">
        <v>2100000</v>
      </c>
      <c r="H46" s="703"/>
      <c r="I46" s="703"/>
      <c r="J46" s="1044" t="s">
        <v>241</v>
      </c>
      <c r="K46" s="129"/>
      <c r="L46" s="743"/>
      <c r="M46" s="744"/>
      <c r="O46" s="745"/>
    </row>
    <row r="47" spans="1:15" s="9" customFormat="1" ht="18" hidden="1">
      <c r="A47" s="719"/>
      <c r="B47" s="129" t="s">
        <v>412</v>
      </c>
      <c r="C47" s="129"/>
      <c r="D47" s="129"/>
      <c r="E47" s="698"/>
      <c r="F47" s="698"/>
      <c r="G47" s="720">
        <f>SUM(G12:G46)</f>
        <v>131021444</v>
      </c>
      <c r="H47" s="720"/>
      <c r="I47" s="720"/>
      <c r="J47" s="129"/>
      <c r="K47" s="746"/>
      <c r="L47" s="746"/>
      <c r="M47" s="744"/>
      <c r="O47" s="745">
        <v>56116731.43</v>
      </c>
    </row>
    <row r="48" spans="1:15" s="9" customFormat="1" ht="18" hidden="1">
      <c r="A48" s="721"/>
      <c r="B48" s="1094" t="s">
        <v>413</v>
      </c>
      <c r="C48" s="722"/>
      <c r="D48" s="698"/>
      <c r="E48" s="698"/>
      <c r="F48" s="129"/>
      <c r="G48" s="723"/>
      <c r="H48" s="705"/>
      <c r="I48" s="705"/>
      <c r="J48" s="129"/>
      <c r="K48" s="129"/>
      <c r="L48" s="743">
        <v>434200</v>
      </c>
      <c r="M48" s="744">
        <v>500000</v>
      </c>
      <c r="O48" s="745">
        <v>109913571.45</v>
      </c>
    </row>
    <row r="49" spans="1:15" s="9" customFormat="1" ht="152.25" hidden="1" customHeight="1">
      <c r="A49" s="702">
        <v>1</v>
      </c>
      <c r="B49" s="697" t="s">
        <v>1253</v>
      </c>
      <c r="C49" s="1044" t="s">
        <v>421</v>
      </c>
      <c r="D49" s="698" t="s">
        <v>422</v>
      </c>
      <c r="E49" s="1044" t="s">
        <v>423</v>
      </c>
      <c r="F49" s="129" t="s">
        <v>1323</v>
      </c>
      <c r="G49" s="705">
        <v>800000</v>
      </c>
      <c r="H49" s="705"/>
      <c r="I49" s="705"/>
      <c r="J49" s="1044" t="s">
        <v>71</v>
      </c>
      <c r="K49" s="129"/>
      <c r="L49" s="129"/>
      <c r="M49" s="744">
        <v>500000</v>
      </c>
      <c r="O49" s="745">
        <v>600000</v>
      </c>
    </row>
    <row r="50" spans="1:15" s="9" customFormat="1" ht="18" hidden="1">
      <c r="A50"/>
      <c r="B50" s="724" t="s">
        <v>426</v>
      </c>
      <c r="C50" s="725"/>
      <c r="D50" s="725"/>
      <c r="E50" s="726"/>
      <c r="F50" s="727"/>
      <c r="G50" s="728">
        <f>SUM(G49)</f>
        <v>800000</v>
      </c>
      <c r="H50" s="717"/>
      <c r="I50" s="717">
        <f>SUM(I14:I49)</f>
        <v>0</v>
      </c>
      <c r="J50" s="747"/>
      <c r="K50"/>
      <c r="L50"/>
      <c r="M50" s="748"/>
      <c r="O50" s="745">
        <f>SUM(O47:O49)</f>
        <v>166630302.88</v>
      </c>
    </row>
    <row r="51" spans="1:15" s="9" customFormat="1" ht="45.6" hidden="1">
      <c r="A51"/>
      <c r="B51" s="1378" t="s">
        <v>427</v>
      </c>
      <c r="C51" s="1379"/>
      <c r="D51" s="1380"/>
      <c r="E51" s="729" t="s">
        <v>428</v>
      </c>
      <c r="F51" s="730" t="s">
        <v>429</v>
      </c>
      <c r="G51" s="1381" t="s">
        <v>430</v>
      </c>
      <c r="H51" s="1382"/>
      <c r="I51" s="1383"/>
      <c r="J51" s="730" t="s">
        <v>431</v>
      </c>
      <c r="K51" s="749"/>
      <c r="L51" s="749"/>
      <c r="M51" s="750"/>
      <c r="O51" s="745"/>
    </row>
    <row r="52" spans="1:15" s="9" customFormat="1" ht="19.2" hidden="1">
      <c r="A52"/>
      <c r="B52" s="1368" t="s">
        <v>21</v>
      </c>
      <c r="C52" s="1369"/>
      <c r="D52" s="1370"/>
      <c r="E52" s="731" t="s">
        <v>34</v>
      </c>
      <c r="F52" s="731" t="s">
        <v>432</v>
      </c>
      <c r="G52" s="1368" t="s">
        <v>433</v>
      </c>
      <c r="H52" s="1369"/>
      <c r="I52" s="1370"/>
      <c r="J52" s="751" t="s">
        <v>434</v>
      </c>
      <c r="M52" s="153"/>
      <c r="O52" s="745"/>
    </row>
    <row r="53" spans="1:15" s="9" customFormat="1" ht="19.2" hidden="1">
      <c r="B53" s="1371"/>
      <c r="C53" s="1372"/>
      <c r="D53" s="1373"/>
      <c r="E53" s="72"/>
      <c r="F53" s="73"/>
      <c r="G53" s="74"/>
      <c r="H53" s="74"/>
      <c r="I53" s="74"/>
      <c r="J53" s="93"/>
      <c r="M53" s="153"/>
      <c r="O53" s="745"/>
    </row>
    <row r="54" spans="1:15" s="9" customFormat="1" ht="19.2" hidden="1">
      <c r="B54" s="1257" t="s">
        <v>436</v>
      </c>
      <c r="C54" s="1258"/>
      <c r="D54" s="1259"/>
      <c r="E54" s="72"/>
      <c r="F54" s="72"/>
      <c r="G54" s="74">
        <v>0</v>
      </c>
      <c r="H54" s="74">
        <v>0</v>
      </c>
      <c r="I54" s="74">
        <v>0</v>
      </c>
      <c r="J54" s="93"/>
      <c r="M54" s="153"/>
      <c r="O54" s="745"/>
    </row>
    <row r="55" spans="1:15" s="9" customFormat="1" ht="19.2" hidden="1">
      <c r="B55" s="1257" t="s">
        <v>437</v>
      </c>
      <c r="C55" s="1258"/>
      <c r="D55" s="1259"/>
      <c r="E55" s="72"/>
      <c r="F55" s="72"/>
      <c r="G55" s="1260">
        <v>131821444</v>
      </c>
      <c r="H55" s="1261"/>
      <c r="I55" s="1262"/>
      <c r="J55" s="93"/>
      <c r="M55" s="153"/>
      <c r="O55" s="745"/>
    </row>
    <row r="56" spans="1:15" s="9" customFormat="1" ht="19.2" hidden="1">
      <c r="B56" s="76"/>
      <c r="C56" s="76"/>
      <c r="D56" s="76"/>
      <c r="G56" s="77"/>
      <c r="H56" s="77"/>
      <c r="I56" s="77"/>
      <c r="J56" s="94"/>
      <c r="M56" s="153"/>
      <c r="O56" s="745"/>
    </row>
    <row r="57" spans="1:15" s="9" customFormat="1" ht="19.2" hidden="1">
      <c r="B57" s="78" t="s">
        <v>438</v>
      </c>
      <c r="C57" s="76"/>
      <c r="D57" s="8"/>
      <c r="E57" s="8" t="s">
        <v>439</v>
      </c>
      <c r="G57" s="79"/>
      <c r="H57" s="151"/>
      <c r="I57" s="77"/>
      <c r="J57" s="94"/>
      <c r="M57" s="153"/>
      <c r="O57" s="745"/>
    </row>
    <row r="58" spans="1:15" s="9" customFormat="1" ht="19.2" hidden="1">
      <c r="B58" s="1247" t="s">
        <v>440</v>
      </c>
      <c r="C58" s="1247"/>
      <c r="E58" s="1248" t="s">
        <v>985</v>
      </c>
      <c r="F58" s="1248"/>
      <c r="G58" s="151" t="s">
        <v>1178</v>
      </c>
      <c r="H58" s="732" t="s">
        <v>1324</v>
      </c>
      <c r="I58" s="77"/>
      <c r="J58" s="94"/>
      <c r="M58" s="153"/>
      <c r="O58" s="745"/>
    </row>
    <row r="59" spans="1:15" s="9" customFormat="1" ht="19.2" hidden="1">
      <c r="B59" s="1249" t="s">
        <v>986</v>
      </c>
      <c r="C59" s="1249"/>
      <c r="D59" s="81"/>
      <c r="E59" s="1250" t="s">
        <v>443</v>
      </c>
      <c r="F59" s="1250"/>
      <c r="G59" s="83"/>
      <c r="H59" s="82"/>
      <c r="I59" s="82"/>
      <c r="J59" s="82"/>
      <c r="M59" s="153"/>
      <c r="O59" s="745"/>
    </row>
    <row r="60" spans="1:15" s="9" customFormat="1" ht="19.2">
      <c r="D60" s="84"/>
      <c r="G60" s="77"/>
      <c r="H60" s="77"/>
      <c r="I60" s="77"/>
      <c r="J60" s="94"/>
      <c r="M60" s="153"/>
      <c r="O60" s="745"/>
    </row>
    <row r="61" spans="1:15" s="9" customFormat="1" ht="19.2">
      <c r="D61" s="84"/>
      <c r="G61" s="77"/>
      <c r="H61" s="77"/>
      <c r="I61" s="77"/>
      <c r="J61" s="94"/>
      <c r="M61" s="153"/>
      <c r="O61" s="745"/>
    </row>
    <row r="62" spans="1:15" s="9" customFormat="1" ht="19.2">
      <c r="D62" s="84"/>
      <c r="G62" s="77"/>
      <c r="H62" s="77"/>
      <c r="I62" s="77"/>
      <c r="J62" s="94"/>
      <c r="M62" s="153"/>
      <c r="O62" s="745"/>
    </row>
    <row r="63" spans="1:15" s="9" customFormat="1" ht="19.2">
      <c r="D63" s="84"/>
      <c r="G63" s="77"/>
      <c r="H63" s="77"/>
      <c r="I63" s="77"/>
      <c r="J63" s="94"/>
      <c r="M63" s="153"/>
      <c r="O63" s="745"/>
    </row>
    <row r="64" spans="1:15" s="9" customFormat="1" ht="19.2">
      <c r="D64" s="84"/>
      <c r="G64" s="77"/>
      <c r="H64" s="77"/>
      <c r="I64" s="77"/>
      <c r="J64" s="94"/>
      <c r="M64" s="153"/>
      <c r="O64" s="745"/>
    </row>
    <row r="65" spans="1:15" s="9" customFormat="1" ht="19.2">
      <c r="D65" s="84"/>
      <c r="G65" s="77"/>
      <c r="H65" s="77"/>
      <c r="I65" s="77"/>
      <c r="J65" s="94"/>
      <c r="M65" s="153"/>
      <c r="O65" s="745"/>
    </row>
    <row r="66" spans="1:15" s="9" customFormat="1" ht="19.2">
      <c r="D66" s="84"/>
      <c r="G66" s="77"/>
      <c r="H66" s="77"/>
      <c r="I66" s="77"/>
      <c r="J66" s="94"/>
      <c r="M66" s="153"/>
      <c r="O66" s="745"/>
    </row>
    <row r="67" spans="1:15" ht="19.2">
      <c r="A67" s="9"/>
      <c r="B67" s="9"/>
      <c r="C67" s="9"/>
      <c r="D67" s="84"/>
      <c r="E67" s="9"/>
      <c r="F67" s="9"/>
      <c r="G67" s="77"/>
      <c r="H67" s="77"/>
      <c r="I67" s="77"/>
      <c r="J67" s="94"/>
      <c r="K67" s="9"/>
      <c r="L67" s="9"/>
      <c r="M67" s="153"/>
    </row>
    <row r="68" spans="1:15" ht="19.2">
      <c r="B68" s="9"/>
      <c r="C68" s="9"/>
      <c r="D68" s="84"/>
      <c r="E68" s="9"/>
      <c r="F68" s="9"/>
      <c r="G68" s="77"/>
      <c r="H68" s="77"/>
      <c r="I68" s="77"/>
      <c r="J68" s="94"/>
      <c r="K68" s="9"/>
      <c r="L68" s="9"/>
      <c r="M68" s="153"/>
    </row>
    <row r="69" spans="1:15" ht="19.2">
      <c r="B69" s="9"/>
      <c r="C69" s="9"/>
      <c r="D69" s="84"/>
      <c r="E69" s="9"/>
      <c r="F69" s="9"/>
      <c r="G69" s="77"/>
      <c r="H69" s="77"/>
      <c r="I69" s="77"/>
      <c r="J69" s="94"/>
      <c r="K69" s="9"/>
      <c r="L69" s="9"/>
      <c r="M69" s="153"/>
    </row>
    <row r="70" spans="1:15" ht="19.2">
      <c r="B70" s="9"/>
      <c r="C70" s="9"/>
      <c r="D70" s="84"/>
      <c r="E70" s="9"/>
      <c r="F70" s="9"/>
      <c r="G70" s="77"/>
      <c r="H70" s="77"/>
      <c r="I70" s="77"/>
      <c r="J70" s="94"/>
      <c r="K70" s="9"/>
      <c r="L70" s="9"/>
      <c r="M70" s="153"/>
    </row>
    <row r="71" spans="1:15" ht="19.2">
      <c r="B71" s="9"/>
      <c r="C71" s="9"/>
      <c r="D71" s="84"/>
      <c r="E71" s="9"/>
      <c r="F71" s="9"/>
      <c r="G71" s="77"/>
      <c r="H71" s="77"/>
      <c r="I71" s="77"/>
      <c r="J71" s="94"/>
      <c r="K71" s="9"/>
      <c r="L71" s="9"/>
      <c r="M71" s="153"/>
    </row>
    <row r="72" spans="1:15" ht="19.2">
      <c r="B72" s="9"/>
      <c r="C72" s="9"/>
      <c r="D72" s="84"/>
      <c r="E72" s="9"/>
      <c r="F72" s="9"/>
      <c r="G72" s="77"/>
      <c r="H72" s="77"/>
      <c r="I72" s="77"/>
      <c r="J72" s="94"/>
      <c r="K72" s="9"/>
      <c r="L72" s="9"/>
      <c r="M72" s="153"/>
    </row>
    <row r="73" spans="1:15" ht="19.2">
      <c r="B73" s="9"/>
      <c r="C73" s="9"/>
      <c r="D73" s="84"/>
      <c r="E73" s="9"/>
      <c r="F73" s="9"/>
      <c r="G73" s="77"/>
      <c r="H73" s="77"/>
      <c r="I73" s="77"/>
      <c r="J73" s="94"/>
      <c r="K73" s="9"/>
      <c r="L73" s="9"/>
      <c r="M73" s="153"/>
    </row>
    <row r="74" spans="1:15" ht="18">
      <c r="B74" s="9"/>
      <c r="C74" s="9"/>
      <c r="D74" s="84"/>
      <c r="E74" s="9"/>
      <c r="F74" s="9"/>
      <c r="G74" s="77"/>
      <c r="H74" s="77"/>
      <c r="I74" s="77"/>
      <c r="J74" s="94"/>
    </row>
    <row r="75" spans="1:15" ht="14.4">
      <c r="M75"/>
    </row>
    <row r="76" spans="1:15" ht="14.4">
      <c r="M76"/>
    </row>
  </sheetData>
  <mergeCells count="42">
    <mergeCell ref="B1:J1"/>
    <mergeCell ref="B2:J2"/>
    <mergeCell ref="G8:I8"/>
    <mergeCell ref="G9:I9"/>
    <mergeCell ref="B51:D51"/>
    <mergeCell ref="G51:I51"/>
    <mergeCell ref="B8:B9"/>
    <mergeCell ref="C8:C9"/>
    <mergeCell ref="D8:D9"/>
    <mergeCell ref="D18:D24"/>
    <mergeCell ref="E8:E9"/>
    <mergeCell ref="E12:E13"/>
    <mergeCell ref="E18:E24"/>
    <mergeCell ref="F8:F9"/>
    <mergeCell ref="F18:F24"/>
    <mergeCell ref="G18:G24"/>
    <mergeCell ref="B59:C59"/>
    <mergeCell ref="E59:F59"/>
    <mergeCell ref="A12:A13"/>
    <mergeCell ref="A18:A25"/>
    <mergeCell ref="A28:A44"/>
    <mergeCell ref="A45:A46"/>
    <mergeCell ref="B12:B13"/>
    <mergeCell ref="B18:B25"/>
    <mergeCell ref="B28:B44"/>
    <mergeCell ref="B45:B46"/>
    <mergeCell ref="C12:C13"/>
    <mergeCell ref="C18:C24"/>
    <mergeCell ref="C28:C44"/>
    <mergeCell ref="C45:C46"/>
    <mergeCell ref="B52:D52"/>
    <mergeCell ref="B53:D53"/>
    <mergeCell ref="H18:H24"/>
    <mergeCell ref="I18:I24"/>
    <mergeCell ref="J8:J9"/>
    <mergeCell ref="J18:J24"/>
    <mergeCell ref="B58:C58"/>
    <mergeCell ref="E58:F58"/>
    <mergeCell ref="G52:I52"/>
    <mergeCell ref="B54:D54"/>
    <mergeCell ref="B55:D55"/>
    <mergeCell ref="G55:I55"/>
  </mergeCells>
  <pageMargins left="0.2" right="0.2" top="0.3" bottom="0.2" header="0" footer="0"/>
  <pageSetup paperSize="9" scale="90" orientation="landscape"/>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D39"/>
  <sheetViews>
    <sheetView topLeftCell="A24" workbookViewId="0">
      <selection activeCell="D39" sqref="D39"/>
    </sheetView>
  </sheetViews>
  <sheetFormatPr defaultColWidth="9.109375" defaultRowHeight="15.6"/>
  <cols>
    <col min="1" max="1" width="9.109375" style="16"/>
    <col min="2" max="2" width="64.109375" style="16" customWidth="1"/>
    <col min="3" max="3" width="14.109375" style="17" customWidth="1"/>
    <col min="4" max="4" width="18.5546875" style="16" customWidth="1"/>
    <col min="5" max="16384" width="9.109375" style="16"/>
  </cols>
  <sheetData>
    <row r="1" spans="1:4">
      <c r="A1" s="16" t="s">
        <v>1325</v>
      </c>
    </row>
    <row r="2" spans="1:4">
      <c r="A2" s="16" t="s">
        <v>1326</v>
      </c>
      <c r="B2" s="16" t="s">
        <v>1327</v>
      </c>
      <c r="C2" s="17">
        <v>100000</v>
      </c>
      <c r="D2" s="17">
        <f>C2+C3+C4+C5+C6</f>
        <v>1697883</v>
      </c>
    </row>
    <row r="3" spans="1:4">
      <c r="B3" s="16" t="s">
        <v>1328</v>
      </c>
      <c r="C3" s="17">
        <v>963683</v>
      </c>
    </row>
    <row r="4" spans="1:4">
      <c r="B4" s="16" t="s">
        <v>1329</v>
      </c>
      <c r="C4" s="17">
        <v>100000</v>
      </c>
    </row>
    <row r="5" spans="1:4">
      <c r="B5" s="16" t="s">
        <v>1330</v>
      </c>
      <c r="C5" s="17">
        <v>100000</v>
      </c>
    </row>
    <row r="6" spans="1:4">
      <c r="B6" s="16" t="s">
        <v>1331</v>
      </c>
      <c r="C6" s="17">
        <v>434200</v>
      </c>
    </row>
    <row r="8" spans="1:4">
      <c r="A8" s="16" t="s">
        <v>1332</v>
      </c>
      <c r="B8" s="16" t="s">
        <v>1333</v>
      </c>
      <c r="C8" s="17">
        <v>500000</v>
      </c>
      <c r="D8" s="17">
        <f>C8+C10+C11+C12+C13+C9</f>
        <v>5850000</v>
      </c>
    </row>
    <row r="9" spans="1:4" ht="18">
      <c r="B9" s="8" t="s">
        <v>858</v>
      </c>
      <c r="C9" s="17">
        <v>500000</v>
      </c>
      <c r="D9" s="17"/>
    </row>
    <row r="10" spans="1:4">
      <c r="B10" s="16" t="s">
        <v>874</v>
      </c>
      <c r="C10" s="17">
        <v>2000000</v>
      </c>
    </row>
    <row r="11" spans="1:4">
      <c r="B11" s="16" t="s">
        <v>1334</v>
      </c>
      <c r="C11" s="17">
        <v>650000</v>
      </c>
    </row>
    <row r="12" spans="1:4">
      <c r="B12" s="16" t="s">
        <v>1335</v>
      </c>
      <c r="C12" s="17">
        <v>1000000</v>
      </c>
    </row>
    <row r="13" spans="1:4">
      <c r="B13" s="16" t="s">
        <v>1336</v>
      </c>
      <c r="C13" s="17">
        <v>1200000</v>
      </c>
    </row>
    <row r="14" spans="1:4" s="679" customFormat="1">
      <c r="C14" s="680"/>
    </row>
    <row r="15" spans="1:4" s="679" customFormat="1" ht="16.5" customHeight="1">
      <c r="A15" s="679" t="s">
        <v>1337</v>
      </c>
      <c r="B15" s="681" t="s">
        <v>1338</v>
      </c>
      <c r="C15" s="682">
        <v>3950000</v>
      </c>
      <c r="D15" s="680">
        <f>C15+C16+C17+C18+C19+C20+C21</f>
        <v>16294287.15</v>
      </c>
    </row>
    <row r="16" spans="1:4" s="679" customFormat="1">
      <c r="B16" s="681" t="s">
        <v>1339</v>
      </c>
      <c r="C16" s="682">
        <v>3335714.29</v>
      </c>
    </row>
    <row r="17" spans="1:4" s="679" customFormat="1">
      <c r="B17" s="681" t="s">
        <v>1340</v>
      </c>
      <c r="C17" s="682">
        <v>1678572.86</v>
      </c>
    </row>
    <row r="18" spans="1:4" s="679" customFormat="1">
      <c r="B18" s="681" t="s">
        <v>1341</v>
      </c>
      <c r="C18" s="682">
        <v>6000000</v>
      </c>
    </row>
    <row r="19" spans="1:4" s="679" customFormat="1">
      <c r="B19" s="683" t="s">
        <v>893</v>
      </c>
      <c r="C19" s="684">
        <v>600000</v>
      </c>
    </row>
    <row r="20" spans="1:4" s="679" customFormat="1">
      <c r="B20" s="683" t="s">
        <v>1342</v>
      </c>
      <c r="C20" s="684">
        <v>360000</v>
      </c>
    </row>
    <row r="21" spans="1:4" s="679" customFormat="1">
      <c r="B21" s="683" t="s">
        <v>1343</v>
      </c>
      <c r="C21" s="684">
        <v>370000</v>
      </c>
    </row>
    <row r="22" spans="1:4" s="679" customFormat="1">
      <c r="B22" s="683"/>
      <c r="C22" s="684"/>
    </row>
    <row r="23" spans="1:4">
      <c r="A23" s="16" t="s">
        <v>241</v>
      </c>
      <c r="B23" s="16" t="s">
        <v>1344</v>
      </c>
      <c r="C23" s="17">
        <v>400000</v>
      </c>
      <c r="D23" s="17">
        <f>C23+C24+C25+C26+C27</f>
        <v>964000</v>
      </c>
    </row>
    <row r="24" spans="1:4">
      <c r="B24" s="16" t="s">
        <v>1345</v>
      </c>
      <c r="C24" s="17">
        <v>200000</v>
      </c>
    </row>
    <row r="25" spans="1:4">
      <c r="B25" s="16" t="s">
        <v>912</v>
      </c>
      <c r="C25" s="17">
        <v>93000</v>
      </c>
    </row>
    <row r="26" spans="1:4">
      <c r="B26" s="16" t="s">
        <v>1346</v>
      </c>
      <c r="C26" s="17">
        <v>130000</v>
      </c>
    </row>
    <row r="27" spans="1:4">
      <c r="B27" s="16" t="s">
        <v>1347</v>
      </c>
      <c r="C27" s="17">
        <v>141000</v>
      </c>
    </row>
    <row r="29" spans="1:4">
      <c r="A29" s="16" t="s">
        <v>319</v>
      </c>
      <c r="B29" s="16" t="s">
        <v>771</v>
      </c>
      <c r="C29" s="17">
        <v>549626</v>
      </c>
      <c r="D29" s="17">
        <f>C29+C30+C31+C32+C33+C34+C35+C36+C37</f>
        <v>23388021</v>
      </c>
    </row>
    <row r="30" spans="1:4">
      <c r="B30" s="16" t="s">
        <v>156</v>
      </c>
      <c r="C30" s="17">
        <v>1759470</v>
      </c>
    </row>
    <row r="31" spans="1:4">
      <c r="B31" s="16" t="s">
        <v>1348</v>
      </c>
      <c r="C31" s="17">
        <v>100000</v>
      </c>
    </row>
    <row r="32" spans="1:4">
      <c r="B32" s="16" t="s">
        <v>1349</v>
      </c>
      <c r="C32" s="17">
        <v>180000</v>
      </c>
    </row>
    <row r="33" spans="2:4">
      <c r="B33" s="16" t="s">
        <v>1350</v>
      </c>
      <c r="C33" s="17">
        <v>250000</v>
      </c>
    </row>
    <row r="34" spans="2:4">
      <c r="B34" s="16" t="s">
        <v>346</v>
      </c>
      <c r="C34" s="17">
        <v>500000</v>
      </c>
    </row>
    <row r="35" spans="2:4">
      <c r="B35" s="16" t="s">
        <v>1351</v>
      </c>
      <c r="C35" s="17">
        <v>19211349</v>
      </c>
    </row>
    <row r="36" spans="2:4">
      <c r="B36" s="16" t="s">
        <v>1352</v>
      </c>
      <c r="C36" s="17">
        <v>50000</v>
      </c>
    </row>
    <row r="37" spans="2:4">
      <c r="B37" s="16" t="s">
        <v>971</v>
      </c>
      <c r="C37" s="17">
        <v>787576</v>
      </c>
    </row>
    <row r="39" spans="2:4">
      <c r="D39" s="685">
        <f>SUM(D2:D38)</f>
        <v>48194191.149999999</v>
      </c>
    </row>
  </sheetData>
  <pageMargins left="0.7" right="0.7" top="0.75" bottom="0.75" header="0.3" footer="0.3"/>
  <pageSetup paperSize="9" orientation="portrait" horizontalDpi="360" verticalDpi="36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dimension ref="A1:BM431"/>
  <sheetViews>
    <sheetView topLeftCell="A5" workbookViewId="0">
      <pane xSplit="2" ySplit="6" topLeftCell="C276" activePane="bottomRight" state="frozen"/>
      <selection pane="topRight"/>
      <selection pane="bottomLeft"/>
      <selection pane="bottomRight" activeCell="B276" sqref="B276"/>
    </sheetView>
  </sheetViews>
  <sheetFormatPr defaultColWidth="9.109375" defaultRowHeight="23.4"/>
  <cols>
    <col min="1" max="1" width="5" style="172" customWidth="1"/>
    <col min="2" max="2" width="38.33203125" style="173" customWidth="1"/>
    <col min="3" max="3" width="7.6640625" style="172" customWidth="1"/>
    <col min="4" max="4" width="6.6640625" style="172" hidden="1" customWidth="1"/>
    <col min="5" max="5" width="7" style="172" hidden="1" customWidth="1"/>
    <col min="6" max="6" width="50" style="174" hidden="1" customWidth="1"/>
    <col min="7" max="7" width="9.33203125" style="175" customWidth="1"/>
    <col min="8" max="8" width="20" style="176" customWidth="1"/>
    <col min="9" max="9" width="22.88671875" style="176" customWidth="1"/>
    <col min="10" max="10" width="17.88671875" style="177" customWidth="1"/>
    <col min="11" max="11" width="22" style="176" customWidth="1"/>
    <col min="12" max="12" width="12" style="178" hidden="1" customWidth="1"/>
    <col min="13" max="13" width="11.6640625" style="178" hidden="1" customWidth="1"/>
    <col min="14" max="14" width="9" style="179" hidden="1" customWidth="1"/>
    <col min="15" max="15" width="17.44140625" style="180" hidden="1" customWidth="1"/>
    <col min="16" max="16" width="16.109375" style="180" hidden="1" customWidth="1"/>
    <col min="17" max="17" width="19.6640625" style="181" hidden="1" customWidth="1"/>
    <col min="18" max="18" width="19.6640625" style="182" hidden="1" customWidth="1"/>
    <col min="19" max="19" width="2.33203125" style="183" hidden="1" customWidth="1"/>
    <col min="20" max="20" width="26" style="184" customWidth="1"/>
    <col min="21" max="21" width="19.88671875" style="185" hidden="1" customWidth="1"/>
    <col min="22" max="22" width="26.88671875" style="186" customWidth="1"/>
    <col min="23" max="23" width="17.5546875" style="187" customWidth="1"/>
    <col min="24" max="24" width="16.5546875" style="180" customWidth="1"/>
    <col min="25" max="25" width="17.5546875" style="180" customWidth="1"/>
    <col min="26" max="26" width="15.44140625" style="180" customWidth="1"/>
    <col min="27" max="27" width="16.109375" style="180" customWidth="1"/>
    <col min="28" max="28" width="15.44140625" style="180" customWidth="1"/>
    <col min="29" max="29" width="15" style="180" customWidth="1"/>
    <col min="30" max="30" width="15.109375" style="180" customWidth="1"/>
    <col min="31" max="31" width="16.109375" style="180" customWidth="1"/>
    <col min="32" max="32" width="15" style="180" customWidth="1"/>
    <col min="33" max="33" width="16.109375" style="180" customWidth="1"/>
    <col min="34" max="34" width="12.88671875" style="180" customWidth="1"/>
    <col min="35" max="35" width="19.44140625" style="180" customWidth="1"/>
    <col min="36" max="37" width="18.88671875" style="172" customWidth="1"/>
    <col min="38" max="38" width="15" style="172" customWidth="1"/>
    <col min="39" max="39" width="16" style="172" customWidth="1"/>
    <col min="40" max="40" width="14.33203125" style="172" customWidth="1"/>
    <col min="41" max="41" width="16.5546875" style="172" customWidth="1"/>
    <col min="42" max="42" width="15.109375" style="172" customWidth="1"/>
    <col min="43" max="43" width="9.109375" style="172"/>
    <col min="44" max="44" width="16.109375" style="172" customWidth="1"/>
    <col min="45" max="45" width="9.109375" style="172"/>
    <col min="46" max="46" width="15.33203125" style="172" customWidth="1"/>
    <col min="47" max="48" width="9.109375" style="172"/>
    <col min="49" max="49" width="14.5546875" style="172" customWidth="1"/>
    <col min="50" max="50" width="15.33203125" style="172" customWidth="1"/>
    <col min="51" max="56" width="9.109375" style="172"/>
    <col min="57" max="57" width="17.109375" style="172" customWidth="1"/>
    <col min="58" max="58" width="13.5546875" style="172" customWidth="1"/>
    <col min="59" max="60" width="9.109375" style="172"/>
    <col min="61" max="61" width="17.5546875" style="172" customWidth="1"/>
    <col min="62" max="62" width="16.88671875" style="172" customWidth="1"/>
    <col min="63" max="63" width="15" style="172" customWidth="1"/>
    <col min="64" max="64" width="11.33203125" style="172" customWidth="1"/>
    <col min="65" max="16384" width="9.109375" style="172"/>
  </cols>
  <sheetData>
    <row r="1" spans="1:65" ht="22.5" customHeight="1">
      <c r="A1" s="1466" t="s">
        <v>1353</v>
      </c>
      <c r="B1" s="1466"/>
      <c r="C1" s="1466"/>
      <c r="D1" s="1466"/>
      <c r="E1" s="1466"/>
      <c r="F1" s="1466"/>
      <c r="G1" s="1466"/>
      <c r="H1" s="1466"/>
      <c r="I1" s="1466"/>
      <c r="J1" s="1466"/>
      <c r="K1" s="1466"/>
      <c r="L1" s="1466"/>
      <c r="M1" s="1466"/>
      <c r="N1" s="1466"/>
      <c r="O1" s="251"/>
      <c r="P1" s="251"/>
      <c r="Q1" s="300"/>
      <c r="R1" s="301"/>
      <c r="S1" s="302"/>
      <c r="T1" s="303"/>
      <c r="U1" s="304"/>
      <c r="V1" s="305"/>
      <c r="W1" s="306"/>
      <c r="X1" s="251"/>
      <c r="Y1" s="251"/>
      <c r="Z1" s="251"/>
      <c r="AA1" s="251"/>
      <c r="AB1" s="251"/>
      <c r="AC1" s="251"/>
      <c r="AD1" s="251"/>
      <c r="AE1" s="251"/>
      <c r="AF1" s="251"/>
      <c r="AG1" s="251"/>
      <c r="AH1" s="251"/>
      <c r="AI1" s="251"/>
    </row>
    <row r="2" spans="1:65" ht="30.75" customHeight="1">
      <c r="A2" s="1467" t="s">
        <v>1354</v>
      </c>
      <c r="B2" s="1467"/>
      <c r="C2" s="1467"/>
      <c r="D2" s="1467"/>
      <c r="E2" s="1467"/>
      <c r="F2" s="1467"/>
      <c r="G2" s="1467"/>
      <c r="H2" s="1467"/>
      <c r="I2" s="1467"/>
      <c r="J2" s="1467"/>
      <c r="K2" s="1467"/>
      <c r="L2" s="1467"/>
      <c r="M2" s="1467"/>
      <c r="N2" s="1467"/>
      <c r="O2" s="252"/>
      <c r="P2" s="252"/>
      <c r="Q2" s="307"/>
      <c r="R2" s="308"/>
      <c r="S2" s="309"/>
      <c r="T2" s="310"/>
      <c r="U2" s="311"/>
      <c r="V2" s="312"/>
      <c r="W2" s="313"/>
      <c r="X2" s="252"/>
      <c r="Y2" s="252"/>
      <c r="Z2" s="252"/>
      <c r="AA2" s="252"/>
      <c r="AB2" s="252"/>
      <c r="AC2" s="252"/>
      <c r="AD2" s="252"/>
      <c r="AE2" s="252"/>
      <c r="AF2" s="252"/>
      <c r="AG2" s="252"/>
      <c r="AH2" s="252"/>
      <c r="AI2" s="252"/>
    </row>
    <row r="3" spans="1:65" ht="19.5" customHeight="1">
      <c r="A3" s="1467" t="s">
        <v>1355</v>
      </c>
      <c r="B3" s="1467"/>
      <c r="C3" s="1467"/>
      <c r="D3" s="1467"/>
      <c r="E3" s="1467"/>
      <c r="F3" s="1467"/>
      <c r="G3" s="1467"/>
      <c r="H3" s="1467"/>
      <c r="I3" s="1467"/>
      <c r="J3" s="1467"/>
      <c r="K3" s="1467"/>
      <c r="L3" s="1467"/>
      <c r="M3" s="1467"/>
      <c r="N3" s="1467"/>
      <c r="O3" s="252"/>
      <c r="P3" s="252"/>
      <c r="Q3" s="307"/>
      <c r="R3" s="308"/>
      <c r="S3" s="309"/>
      <c r="T3" s="310"/>
      <c r="U3" s="311"/>
      <c r="V3" s="312"/>
      <c r="W3" s="313"/>
      <c r="X3" s="252"/>
      <c r="Y3" s="252"/>
      <c r="Z3" s="252"/>
      <c r="AA3" s="252"/>
      <c r="AB3" s="252"/>
      <c r="AC3" s="252"/>
      <c r="AD3" s="252"/>
      <c r="AE3" s="252"/>
      <c r="AF3" s="252"/>
      <c r="AG3" s="252"/>
      <c r="AH3" s="252"/>
      <c r="AI3" s="252"/>
    </row>
    <row r="4" spans="1:65" ht="20.25" customHeight="1">
      <c r="A4" s="1468" t="s">
        <v>1356</v>
      </c>
      <c r="B4" s="1468"/>
      <c r="C4" s="1468"/>
      <c r="D4" s="1468"/>
      <c r="E4" s="1468"/>
      <c r="F4" s="1468"/>
      <c r="G4" s="1468"/>
      <c r="H4" s="1468"/>
      <c r="I4" s="1468"/>
      <c r="J4" s="1468"/>
      <c r="K4" s="1468"/>
      <c r="L4" s="1468"/>
      <c r="M4" s="1468"/>
      <c r="N4" s="1468"/>
    </row>
    <row r="5" spans="1:65" ht="7.5" customHeight="1"/>
    <row r="6" spans="1:65" ht="21" customHeight="1">
      <c r="A6" s="1449" t="s">
        <v>1357</v>
      </c>
      <c r="B6" s="1450" t="s">
        <v>1358</v>
      </c>
      <c r="C6" s="1431" t="s">
        <v>1359</v>
      </c>
      <c r="D6" s="1431" t="s">
        <v>1360</v>
      </c>
      <c r="E6" s="1431"/>
      <c r="F6" s="1431" t="s">
        <v>1361</v>
      </c>
      <c r="G6" s="1431" t="s">
        <v>1362</v>
      </c>
      <c r="H6" s="1430" t="s">
        <v>1363</v>
      </c>
      <c r="I6" s="1430"/>
      <c r="J6" s="1430"/>
      <c r="K6" s="1431" t="s">
        <v>1364</v>
      </c>
      <c r="L6" s="1432" t="s">
        <v>1365</v>
      </c>
      <c r="M6" s="1433"/>
      <c r="N6" s="1438" t="s">
        <v>1366</v>
      </c>
      <c r="O6" s="1427" t="s">
        <v>1367</v>
      </c>
      <c r="P6" s="253"/>
      <c r="Q6" s="314"/>
      <c r="R6" s="315"/>
      <c r="S6" s="1441" t="s">
        <v>1368</v>
      </c>
      <c r="U6" s="1444" t="s">
        <v>1037</v>
      </c>
      <c r="V6" s="1470" t="s">
        <v>1369</v>
      </c>
      <c r="W6" s="1473" t="s">
        <v>1370</v>
      </c>
      <c r="X6" s="1469" t="s">
        <v>1371</v>
      </c>
      <c r="Y6" s="1469"/>
      <c r="Z6" s="1469"/>
      <c r="AA6" s="1469"/>
      <c r="AB6" s="1469"/>
      <c r="AC6" s="1469"/>
      <c r="AD6" s="1469"/>
      <c r="AE6" s="1469"/>
      <c r="AF6" s="1469"/>
      <c r="AG6" s="1469"/>
      <c r="AH6" s="1469"/>
      <c r="AI6" s="1469"/>
    </row>
    <row r="7" spans="1:65" ht="18.75" customHeight="1">
      <c r="A7" s="1449"/>
      <c r="B7" s="1450"/>
      <c r="C7" s="1431"/>
      <c r="D7" s="1431"/>
      <c r="E7" s="1431"/>
      <c r="F7" s="1431"/>
      <c r="G7" s="1431"/>
      <c r="H7" s="1430"/>
      <c r="I7" s="1430"/>
      <c r="J7" s="1430"/>
      <c r="K7" s="1431"/>
      <c r="L7" s="1434"/>
      <c r="M7" s="1435"/>
      <c r="N7" s="1439"/>
      <c r="O7" s="1428"/>
      <c r="P7" s="254"/>
      <c r="Q7" s="316" t="s">
        <v>1372</v>
      </c>
      <c r="R7" s="317" t="s">
        <v>1373</v>
      </c>
      <c r="S7" s="1442"/>
      <c r="T7" s="318"/>
      <c r="U7" s="1445"/>
      <c r="V7" s="1471"/>
      <c r="W7" s="1474"/>
      <c r="X7" s="1469" t="s">
        <v>1374</v>
      </c>
      <c r="Y7" s="1427" t="s">
        <v>1375</v>
      </c>
      <c r="Z7" s="1427" t="s">
        <v>1376</v>
      </c>
      <c r="AA7" s="1427" t="s">
        <v>1377</v>
      </c>
      <c r="AB7" s="1427" t="s">
        <v>1378</v>
      </c>
      <c r="AC7" s="1427" t="s">
        <v>1379</v>
      </c>
      <c r="AD7" s="1427" t="s">
        <v>1380</v>
      </c>
      <c r="AE7" s="1427" t="s">
        <v>1381</v>
      </c>
      <c r="AF7" s="1427" t="s">
        <v>1382</v>
      </c>
      <c r="AG7" s="1427" t="s">
        <v>1383</v>
      </c>
      <c r="AH7" s="253"/>
      <c r="AI7" s="1427" t="s">
        <v>1384</v>
      </c>
    </row>
    <row r="8" spans="1:65" ht="9.75" customHeight="1">
      <c r="A8" s="1449"/>
      <c r="B8" s="1450"/>
      <c r="C8" s="1451"/>
      <c r="D8" s="1431" t="s">
        <v>1385</v>
      </c>
      <c r="E8" s="1431" t="s">
        <v>1386</v>
      </c>
      <c r="F8" s="1431"/>
      <c r="G8" s="1431"/>
      <c r="H8" s="1431" t="s">
        <v>1387</v>
      </c>
      <c r="I8" s="1431" t="s">
        <v>1388</v>
      </c>
      <c r="J8" s="1431" t="s">
        <v>1389</v>
      </c>
      <c r="K8" s="1431"/>
      <c r="L8" s="1436" t="s">
        <v>1390</v>
      </c>
      <c r="M8" s="1436" t="s">
        <v>1391</v>
      </c>
      <c r="N8" s="1439"/>
      <c r="O8" s="1428"/>
      <c r="P8" s="254"/>
      <c r="Q8" s="316"/>
      <c r="R8" s="317"/>
      <c r="S8" s="1442"/>
      <c r="T8" s="318"/>
      <c r="U8" s="1445"/>
      <c r="V8" s="1471"/>
      <c r="W8" s="1474"/>
      <c r="X8" s="1469"/>
      <c r="Y8" s="1428"/>
      <c r="Z8" s="1428"/>
      <c r="AA8" s="1428"/>
      <c r="AB8" s="1428"/>
      <c r="AC8" s="1428"/>
      <c r="AD8" s="1428"/>
      <c r="AE8" s="1428"/>
      <c r="AF8" s="1428"/>
      <c r="AG8" s="1428"/>
      <c r="AH8" s="254"/>
      <c r="AI8" s="1428"/>
    </row>
    <row r="9" spans="1:65" ht="28.5" customHeight="1">
      <c r="A9" s="1449"/>
      <c r="B9" s="1450"/>
      <c r="C9" s="1452"/>
      <c r="D9" s="1453"/>
      <c r="E9" s="1454"/>
      <c r="F9" s="1431"/>
      <c r="G9" s="1431"/>
      <c r="H9" s="1431"/>
      <c r="I9" s="1431"/>
      <c r="J9" s="1431"/>
      <c r="K9" s="1431"/>
      <c r="L9" s="1437"/>
      <c r="M9" s="1437"/>
      <c r="N9" s="1440"/>
      <c r="O9" s="1429"/>
      <c r="P9" s="255"/>
      <c r="Q9" s="319"/>
      <c r="R9" s="320"/>
      <c r="S9" s="1443"/>
      <c r="T9" s="321" t="s">
        <v>1392</v>
      </c>
      <c r="U9" s="1446"/>
      <c r="V9" s="1472"/>
      <c r="W9" s="1475"/>
      <c r="X9" s="1469"/>
      <c r="Y9" s="1429"/>
      <c r="Z9" s="1429"/>
      <c r="AA9" s="1429"/>
      <c r="AB9" s="1429"/>
      <c r="AC9" s="1429"/>
      <c r="AD9" s="1429"/>
      <c r="AE9" s="1429"/>
      <c r="AF9" s="1429"/>
      <c r="AG9" s="1429"/>
      <c r="AH9" s="255"/>
      <c r="AI9" s="1429"/>
      <c r="AK9" s="358" t="s">
        <v>1393</v>
      </c>
      <c r="AL9" s="358" t="s">
        <v>1394</v>
      </c>
      <c r="AM9" s="358" t="s">
        <v>1395</v>
      </c>
      <c r="AN9" s="358" t="s">
        <v>1396</v>
      </c>
      <c r="AO9" s="358" t="s">
        <v>1397</v>
      </c>
      <c r="AP9" s="358" t="s">
        <v>1398</v>
      </c>
      <c r="AQ9" s="358" t="s">
        <v>1399</v>
      </c>
      <c r="AR9" s="358" t="s">
        <v>1400</v>
      </c>
      <c r="AS9" s="358" t="s">
        <v>1401</v>
      </c>
      <c r="AT9" s="358" t="s">
        <v>1402</v>
      </c>
      <c r="AU9" s="358" t="s">
        <v>1403</v>
      </c>
      <c r="AV9" s="358" t="s">
        <v>1404</v>
      </c>
      <c r="AW9" s="358" t="s">
        <v>1405</v>
      </c>
      <c r="AX9" s="358" t="s">
        <v>1406</v>
      </c>
      <c r="AY9" s="358" t="s">
        <v>1407</v>
      </c>
      <c r="AZ9" s="358" t="s">
        <v>1408</v>
      </c>
      <c r="BA9" s="358" t="s">
        <v>1409</v>
      </c>
      <c r="BB9" s="358" t="s">
        <v>1410</v>
      </c>
      <c r="BC9" s="358" t="s">
        <v>1411</v>
      </c>
      <c r="BD9" s="358" t="s">
        <v>1412</v>
      </c>
      <c r="BE9" s="358" t="s">
        <v>1413</v>
      </c>
      <c r="BF9" s="358" t="s">
        <v>1414</v>
      </c>
      <c r="BG9" s="358" t="s">
        <v>1415</v>
      </c>
      <c r="BH9" s="358" t="s">
        <v>1416</v>
      </c>
      <c r="BI9" s="358" t="s">
        <v>1417</v>
      </c>
      <c r="BJ9" s="358" t="s">
        <v>1418</v>
      </c>
      <c r="BK9" s="358" t="s">
        <v>1419</v>
      </c>
      <c r="BL9" s="358" t="s">
        <v>1420</v>
      </c>
      <c r="BM9" s="358"/>
    </row>
    <row r="10" spans="1:65" s="155" customFormat="1" ht="12" customHeight="1">
      <c r="A10" s="1100" t="s">
        <v>27</v>
      </c>
      <c r="B10" s="1101" t="s">
        <v>28</v>
      </c>
      <c r="C10" s="1102" t="s">
        <v>1421</v>
      </c>
      <c r="D10" s="1103" t="s">
        <v>30</v>
      </c>
      <c r="E10" s="1103" t="s">
        <v>31</v>
      </c>
      <c r="F10" s="1103" t="s">
        <v>32</v>
      </c>
      <c r="G10" s="1104" t="s">
        <v>33</v>
      </c>
      <c r="H10" s="1100" t="s">
        <v>21</v>
      </c>
      <c r="I10" s="1100" t="s">
        <v>34</v>
      </c>
      <c r="J10" s="1100" t="s">
        <v>432</v>
      </c>
      <c r="K10" s="1100" t="s">
        <v>433</v>
      </c>
      <c r="L10" s="1105" t="s">
        <v>434</v>
      </c>
      <c r="M10" s="1105" t="s">
        <v>1422</v>
      </c>
      <c r="N10" s="1106" t="s">
        <v>1423</v>
      </c>
      <c r="O10" s="256"/>
      <c r="P10" s="256"/>
      <c r="Q10" s="322"/>
      <c r="R10" s="323"/>
      <c r="S10" s="324"/>
      <c r="T10" s="325"/>
      <c r="U10" s="326"/>
      <c r="V10" s="327"/>
      <c r="W10" s="328"/>
      <c r="X10" s="256"/>
      <c r="Y10" s="256"/>
      <c r="Z10" s="256"/>
      <c r="AA10" s="256"/>
      <c r="AB10" s="256"/>
      <c r="AC10" s="256"/>
      <c r="AD10" s="256"/>
      <c r="AE10" s="256"/>
      <c r="AF10" s="256"/>
      <c r="AG10" s="256"/>
      <c r="AH10" s="256"/>
      <c r="AI10" s="256"/>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row>
    <row r="11" spans="1:65" ht="30.75" hidden="1" customHeight="1">
      <c r="A11" s="193" t="s">
        <v>1424</v>
      </c>
      <c r="B11" s="194"/>
      <c r="C11" s="195"/>
      <c r="D11" s="192"/>
      <c r="E11" s="192"/>
      <c r="F11" s="196"/>
      <c r="G11" s="191"/>
      <c r="H11" s="197"/>
      <c r="I11" s="257"/>
      <c r="J11" s="258"/>
      <c r="K11" s="188"/>
      <c r="L11" s="259"/>
      <c r="M11" s="259"/>
      <c r="N11" s="260"/>
      <c r="AK11" s="358"/>
      <c r="AL11" s="358"/>
      <c r="AM11" s="358"/>
      <c r="AN11" s="358"/>
      <c r="AO11" s="358"/>
      <c r="AP11" s="358"/>
      <c r="AQ11" s="358"/>
      <c r="AR11" s="358"/>
      <c r="AS11" s="358"/>
      <c r="AT11" s="358"/>
      <c r="AU11" s="358"/>
      <c r="AV11" s="358"/>
      <c r="AW11" s="358"/>
      <c r="AX11" s="358"/>
      <c r="AY11" s="358"/>
      <c r="AZ11" s="358"/>
      <c r="BA11" s="358"/>
      <c r="BB11" s="358"/>
      <c r="BC11" s="358"/>
      <c r="BD11" s="358"/>
      <c r="BE11" s="358"/>
      <c r="BF11" s="358"/>
      <c r="BG11" s="358"/>
      <c r="BH11" s="358"/>
      <c r="BI11" s="358"/>
      <c r="BJ11" s="358"/>
      <c r="BK11" s="358"/>
      <c r="BL11" s="358"/>
      <c r="BM11" s="358"/>
    </row>
    <row r="12" spans="1:65" ht="41.25" hidden="1" customHeight="1">
      <c r="A12" s="198" t="s">
        <v>1425</v>
      </c>
      <c r="B12" s="199" t="s">
        <v>1426</v>
      </c>
      <c r="C12" s="200" t="s">
        <v>1427</v>
      </c>
      <c r="D12" s="189" t="s">
        <v>1428</v>
      </c>
      <c r="E12" s="189" t="s">
        <v>1429</v>
      </c>
      <c r="F12" s="201" t="s">
        <v>1430</v>
      </c>
      <c r="G12" s="197" t="s">
        <v>1431</v>
      </c>
      <c r="H12" s="202">
        <v>103692577</v>
      </c>
      <c r="I12" s="202">
        <f>30010762.4+300000</f>
        <v>30310762.399999999</v>
      </c>
      <c r="J12" s="261">
        <f>1106000+970000+60000</f>
        <v>2136000</v>
      </c>
      <c r="K12" s="262">
        <f t="shared" ref="K12:K46" si="0">SUM(H12:J12)</f>
        <v>136139339.40000001</v>
      </c>
      <c r="L12" s="259"/>
      <c r="M12" s="259"/>
      <c r="N12" s="260"/>
      <c r="Q12" s="329"/>
      <c r="R12" s="330"/>
      <c r="AK12" s="358"/>
      <c r="AL12" s="358"/>
      <c r="AM12" s="358"/>
      <c r="AN12" s="358"/>
      <c r="AO12" s="358"/>
      <c r="AP12" s="358"/>
      <c r="AQ12" s="358"/>
      <c r="AR12" s="358"/>
      <c r="AS12" s="358"/>
      <c r="AT12" s="358"/>
      <c r="AU12" s="358"/>
      <c r="AV12" s="358"/>
      <c r="AW12" s="358"/>
      <c r="AX12" s="358"/>
      <c r="AY12" s="358"/>
      <c r="AZ12" s="358"/>
      <c r="BA12" s="358"/>
      <c r="BB12" s="358"/>
      <c r="BC12" s="358"/>
      <c r="BD12" s="358"/>
      <c r="BE12" s="358"/>
      <c r="BF12" s="358"/>
      <c r="BG12" s="358"/>
      <c r="BH12" s="358"/>
      <c r="BI12" s="358"/>
      <c r="BJ12" s="358"/>
      <c r="BK12" s="358"/>
      <c r="BL12" s="358"/>
      <c r="BM12" s="358"/>
    </row>
    <row r="13" spans="1:65" ht="36" hidden="1" customHeight="1">
      <c r="A13" s="198" t="s">
        <v>1432</v>
      </c>
      <c r="B13" s="203" t="s">
        <v>1433</v>
      </c>
      <c r="C13" s="200" t="s">
        <v>1427</v>
      </c>
      <c r="D13" s="189" t="s">
        <v>1428</v>
      </c>
      <c r="E13" s="189" t="s">
        <v>1429</v>
      </c>
      <c r="F13" s="204" t="s">
        <v>1434</v>
      </c>
      <c r="G13" s="197" t="s">
        <v>1431</v>
      </c>
      <c r="H13" s="188"/>
      <c r="I13" s="263">
        <v>80000</v>
      </c>
      <c r="J13" s="258"/>
      <c r="K13" s="262">
        <f t="shared" si="0"/>
        <v>80000</v>
      </c>
      <c r="L13" s="259"/>
      <c r="M13" s="259"/>
      <c r="N13" s="260"/>
      <c r="Q13" s="329"/>
      <c r="R13" s="330"/>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row>
    <row r="14" spans="1:65" ht="57" hidden="1" customHeight="1">
      <c r="A14" s="198" t="s">
        <v>1435</v>
      </c>
      <c r="B14" s="205" t="s">
        <v>1436</v>
      </c>
      <c r="C14" s="200" t="s">
        <v>1427</v>
      </c>
      <c r="D14" s="189" t="s">
        <v>1428</v>
      </c>
      <c r="E14" s="189" t="s">
        <v>1429</v>
      </c>
      <c r="F14" s="201" t="s">
        <v>1437</v>
      </c>
      <c r="G14" s="197" t="s">
        <v>1431</v>
      </c>
      <c r="H14" s="206"/>
      <c r="I14" s="202">
        <v>440000</v>
      </c>
      <c r="J14" s="263"/>
      <c r="K14" s="262">
        <f t="shared" si="0"/>
        <v>440000</v>
      </c>
      <c r="L14" s="259"/>
      <c r="M14" s="259"/>
      <c r="N14" s="260"/>
      <c r="Q14" s="329"/>
      <c r="R14" s="330"/>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row>
    <row r="15" spans="1:65" ht="47.25" hidden="1" customHeight="1">
      <c r="A15" s="198" t="s">
        <v>1438</v>
      </c>
      <c r="B15" s="205" t="s">
        <v>1439</v>
      </c>
      <c r="C15" s="200" t="s">
        <v>1427</v>
      </c>
      <c r="D15" s="189" t="s">
        <v>1428</v>
      </c>
      <c r="E15" s="189" t="s">
        <v>1429</v>
      </c>
      <c r="F15" s="201" t="s">
        <v>1440</v>
      </c>
      <c r="G15" s="197" t="s">
        <v>1431</v>
      </c>
      <c r="H15" s="207"/>
      <c r="I15" s="234">
        <v>1000000</v>
      </c>
      <c r="J15" s="263"/>
      <c r="K15" s="262">
        <f t="shared" si="0"/>
        <v>1000000</v>
      </c>
      <c r="L15" s="259"/>
      <c r="M15" s="259"/>
      <c r="N15" s="260"/>
      <c r="Q15" s="329"/>
      <c r="R15" s="330"/>
      <c r="AK15" s="358"/>
      <c r="AL15" s="358"/>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358"/>
    </row>
    <row r="16" spans="1:65" ht="84" hidden="1" customHeight="1">
      <c r="A16" s="198" t="s">
        <v>1441</v>
      </c>
      <c r="B16" s="205" t="s">
        <v>1442</v>
      </c>
      <c r="C16" s="200" t="s">
        <v>1427</v>
      </c>
      <c r="D16" s="189" t="s">
        <v>1428</v>
      </c>
      <c r="E16" s="189" t="s">
        <v>1429</v>
      </c>
      <c r="F16" s="208" t="s">
        <v>1443</v>
      </c>
      <c r="G16" s="197" t="s">
        <v>1431</v>
      </c>
      <c r="H16" s="188"/>
      <c r="I16" s="264">
        <v>424000</v>
      </c>
      <c r="J16" s="263"/>
      <c r="K16" s="262">
        <f t="shared" si="0"/>
        <v>424000</v>
      </c>
      <c r="L16" s="259"/>
      <c r="M16" s="259"/>
      <c r="N16" s="260"/>
      <c r="Q16" s="329"/>
      <c r="R16" s="330"/>
      <c r="AK16" s="358"/>
      <c r="AL16" s="358"/>
      <c r="AM16" s="358"/>
      <c r="AN16" s="358"/>
      <c r="AO16" s="358"/>
      <c r="AP16" s="358"/>
      <c r="AQ16" s="358"/>
      <c r="AR16" s="358"/>
      <c r="AS16" s="358"/>
      <c r="AT16" s="358"/>
      <c r="AU16" s="358"/>
      <c r="AV16" s="358"/>
      <c r="AW16" s="358"/>
      <c r="AX16" s="358"/>
      <c r="AY16" s="358"/>
      <c r="AZ16" s="358"/>
      <c r="BA16" s="358"/>
      <c r="BB16" s="358"/>
      <c r="BC16" s="358"/>
      <c r="BD16" s="358"/>
      <c r="BE16" s="358"/>
      <c r="BF16" s="358"/>
      <c r="BG16" s="358"/>
      <c r="BH16" s="358"/>
      <c r="BI16" s="358"/>
      <c r="BJ16" s="358"/>
      <c r="BK16" s="358"/>
      <c r="BL16" s="358"/>
      <c r="BM16" s="358"/>
    </row>
    <row r="17" spans="1:65" s="156" customFormat="1" ht="72.75" hidden="1" customHeight="1">
      <c r="A17" s="209" t="s">
        <v>1444</v>
      </c>
      <c r="B17" s="210" t="s">
        <v>1445</v>
      </c>
      <c r="C17" s="211" t="s">
        <v>1427</v>
      </c>
      <c r="D17" s="212" t="s">
        <v>1428</v>
      </c>
      <c r="E17" s="212" t="s">
        <v>1429</v>
      </c>
      <c r="F17" s="213" t="s">
        <v>1446</v>
      </c>
      <c r="G17" s="214" t="s">
        <v>1431</v>
      </c>
      <c r="H17" s="215"/>
      <c r="I17" s="265">
        <f>500000+300000+380000+150000+300000+300000+500000</f>
        <v>2430000</v>
      </c>
      <c r="J17" s="266"/>
      <c r="K17" s="267">
        <f t="shared" si="0"/>
        <v>2430000</v>
      </c>
      <c r="L17" s="268"/>
      <c r="M17" s="268"/>
      <c r="N17" s="269"/>
      <c r="O17" s="270"/>
      <c r="P17" s="270"/>
      <c r="Q17" s="331"/>
      <c r="R17" s="331"/>
      <c r="S17" s="270"/>
      <c r="T17" s="184"/>
      <c r="U17" s="332"/>
      <c r="V17" s="333">
        <f>+K17</f>
        <v>2430000</v>
      </c>
      <c r="W17" s="334"/>
      <c r="X17" s="270"/>
      <c r="Y17" s="270"/>
      <c r="Z17" s="270"/>
      <c r="AA17" s="270"/>
      <c r="AB17" s="270"/>
      <c r="AC17" s="270"/>
      <c r="AD17" s="270"/>
      <c r="AE17" s="270"/>
      <c r="AF17" s="270"/>
      <c r="AG17" s="270"/>
      <c r="AH17" s="270"/>
      <c r="AI17" s="270"/>
      <c r="AK17" s="360"/>
      <c r="AL17" s="360"/>
      <c r="AM17" s="360"/>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row>
    <row r="18" spans="1:65" ht="86.25" hidden="1" customHeight="1">
      <c r="A18" s="198" t="s">
        <v>1447</v>
      </c>
      <c r="B18" s="203" t="s">
        <v>1448</v>
      </c>
      <c r="C18" s="200" t="s">
        <v>1427</v>
      </c>
      <c r="D18" s="189" t="s">
        <v>1428</v>
      </c>
      <c r="E18" s="189" t="s">
        <v>1429</v>
      </c>
      <c r="F18" s="201" t="s">
        <v>1449</v>
      </c>
      <c r="G18" s="197" t="s">
        <v>1431</v>
      </c>
      <c r="H18" s="188"/>
      <c r="I18" s="264">
        <v>2000000</v>
      </c>
      <c r="J18" s="263"/>
      <c r="K18" s="262">
        <f t="shared" si="0"/>
        <v>2000000</v>
      </c>
      <c r="L18" s="259"/>
      <c r="M18" s="259"/>
      <c r="N18" s="260"/>
      <c r="Q18" s="329"/>
      <c r="R18" s="330"/>
      <c r="AK18" s="358"/>
      <c r="AL18" s="358"/>
      <c r="AM18" s="358"/>
      <c r="AN18" s="358"/>
      <c r="AO18" s="358"/>
      <c r="AP18" s="358"/>
      <c r="AQ18" s="358"/>
      <c r="AR18" s="358"/>
      <c r="AS18" s="358"/>
      <c r="AT18" s="358"/>
      <c r="AU18" s="358"/>
      <c r="AV18" s="358"/>
      <c r="AW18" s="358"/>
      <c r="AX18" s="358"/>
      <c r="AY18" s="358"/>
      <c r="AZ18" s="358"/>
      <c r="BA18" s="358"/>
      <c r="BB18" s="358"/>
      <c r="BC18" s="358"/>
      <c r="BD18" s="358"/>
      <c r="BE18" s="358"/>
      <c r="BF18" s="358"/>
      <c r="BG18" s="358"/>
      <c r="BH18" s="358"/>
      <c r="BI18" s="358"/>
      <c r="BJ18" s="358"/>
      <c r="BK18" s="358"/>
      <c r="BL18" s="358"/>
      <c r="BM18" s="358"/>
    </row>
    <row r="19" spans="1:65" ht="68.25" hidden="1" customHeight="1">
      <c r="A19" s="198" t="s">
        <v>1450</v>
      </c>
      <c r="B19" s="205" t="s">
        <v>1451</v>
      </c>
      <c r="C19" s="200" t="s">
        <v>1427</v>
      </c>
      <c r="D19" s="189" t="s">
        <v>1428</v>
      </c>
      <c r="E19" s="189" t="s">
        <v>1429</v>
      </c>
      <c r="F19" s="201" t="s">
        <v>1452</v>
      </c>
      <c r="G19" s="197" t="s">
        <v>1431</v>
      </c>
      <c r="H19" s="188"/>
      <c r="I19" s="264">
        <v>130000</v>
      </c>
      <c r="J19" s="263"/>
      <c r="K19" s="262">
        <f t="shared" si="0"/>
        <v>130000</v>
      </c>
      <c r="L19" s="259"/>
      <c r="M19" s="259"/>
      <c r="N19" s="260"/>
      <c r="Q19" s="329"/>
      <c r="R19" s="330"/>
      <c r="AK19" s="358"/>
      <c r="AL19" s="358"/>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358"/>
      <c r="BJ19" s="358"/>
      <c r="BK19" s="358"/>
      <c r="BL19" s="358"/>
      <c r="BM19" s="358"/>
    </row>
    <row r="20" spans="1:65" ht="58.5" hidden="1" customHeight="1">
      <c r="A20" s="198" t="s">
        <v>1453</v>
      </c>
      <c r="B20" s="203" t="s">
        <v>1454</v>
      </c>
      <c r="C20" s="200" t="s">
        <v>1427</v>
      </c>
      <c r="D20" s="189" t="s">
        <v>1428</v>
      </c>
      <c r="E20" s="189" t="s">
        <v>1429</v>
      </c>
      <c r="F20" s="201" t="s">
        <v>1455</v>
      </c>
      <c r="G20" s="197" t="s">
        <v>1431</v>
      </c>
      <c r="H20" s="207"/>
      <c r="I20" s="271">
        <v>1100000</v>
      </c>
      <c r="J20" s="206"/>
      <c r="K20" s="262">
        <f t="shared" si="0"/>
        <v>1100000</v>
      </c>
      <c r="L20" s="259"/>
      <c r="M20" s="259"/>
      <c r="N20" s="260"/>
      <c r="Q20" s="329"/>
      <c r="R20" s="330"/>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row>
    <row r="21" spans="1:65" ht="60.75" hidden="1" customHeight="1">
      <c r="A21" s="198" t="s">
        <v>1456</v>
      </c>
      <c r="B21" s="205" t="s">
        <v>1457</v>
      </c>
      <c r="C21" s="200" t="s">
        <v>1427</v>
      </c>
      <c r="D21" s="189" t="s">
        <v>1428</v>
      </c>
      <c r="E21" s="189" t="s">
        <v>1429</v>
      </c>
      <c r="F21" s="201" t="s">
        <v>1458</v>
      </c>
      <c r="G21" s="197" t="s">
        <v>1431</v>
      </c>
      <c r="H21" s="207"/>
      <c r="I21" s="271">
        <v>240000</v>
      </c>
      <c r="J21" s="206"/>
      <c r="K21" s="262">
        <f t="shared" si="0"/>
        <v>240000</v>
      </c>
      <c r="L21" s="259"/>
      <c r="M21" s="259"/>
      <c r="N21" s="260"/>
      <c r="Q21" s="329"/>
      <c r="R21" s="330"/>
      <c r="AK21" s="358"/>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row>
    <row r="22" spans="1:65" ht="60.75" hidden="1" customHeight="1">
      <c r="A22" s="216" t="s">
        <v>1459</v>
      </c>
      <c r="B22" s="217" t="s">
        <v>1460</v>
      </c>
      <c r="C22" s="200" t="s">
        <v>1427</v>
      </c>
      <c r="D22" s="218" t="s">
        <v>1428</v>
      </c>
      <c r="E22" s="218" t="s">
        <v>1429</v>
      </c>
      <c r="F22" s="219" t="s">
        <v>1461</v>
      </c>
      <c r="G22" s="197" t="s">
        <v>1431</v>
      </c>
      <c r="H22" s="220"/>
      <c r="I22" s="272">
        <v>1839480</v>
      </c>
      <c r="J22" s="273"/>
      <c r="K22" s="272">
        <f t="shared" si="0"/>
        <v>1839480</v>
      </c>
      <c r="L22" s="259"/>
      <c r="M22" s="259"/>
      <c r="N22" s="260"/>
      <c r="Q22" s="329"/>
      <c r="R22" s="330"/>
      <c r="AK22" s="358"/>
      <c r="AL22" s="358"/>
      <c r="AM22" s="358"/>
      <c r="AN22" s="358"/>
      <c r="AO22" s="358"/>
      <c r="AP22" s="358"/>
      <c r="AQ22" s="358"/>
      <c r="AR22" s="358"/>
      <c r="AS22" s="358"/>
      <c r="AT22" s="358"/>
      <c r="AU22" s="358"/>
      <c r="AV22" s="358"/>
      <c r="AW22" s="358"/>
      <c r="AX22" s="358"/>
      <c r="AY22" s="358"/>
      <c r="AZ22" s="358"/>
      <c r="BA22" s="358"/>
      <c r="BB22" s="358"/>
      <c r="BC22" s="358"/>
      <c r="BD22" s="358"/>
      <c r="BE22" s="358"/>
      <c r="BF22" s="358"/>
      <c r="BG22" s="358"/>
      <c r="BH22" s="358"/>
      <c r="BI22" s="358"/>
      <c r="BJ22" s="358"/>
      <c r="BK22" s="358"/>
      <c r="BL22" s="358"/>
      <c r="BM22" s="358"/>
    </row>
    <row r="23" spans="1:65" ht="74.25" hidden="1" customHeight="1">
      <c r="A23" s="216" t="s">
        <v>1462</v>
      </c>
      <c r="B23" s="217" t="s">
        <v>1463</v>
      </c>
      <c r="C23" s="200" t="s">
        <v>1427</v>
      </c>
      <c r="D23" s="218" t="s">
        <v>1428</v>
      </c>
      <c r="E23" s="218" t="s">
        <v>1429</v>
      </c>
      <c r="F23" s="219" t="s">
        <v>1464</v>
      </c>
      <c r="G23" s="197" t="s">
        <v>1431</v>
      </c>
      <c r="H23" s="220"/>
      <c r="I23" s="272">
        <v>654000</v>
      </c>
      <c r="J23" s="273"/>
      <c r="K23" s="272">
        <f t="shared" si="0"/>
        <v>654000</v>
      </c>
      <c r="L23" s="259"/>
      <c r="M23" s="259"/>
      <c r="N23" s="260"/>
      <c r="Q23" s="329"/>
      <c r="R23" s="330"/>
      <c r="AK23" s="358"/>
      <c r="AL23" s="358"/>
      <c r="AM23" s="358"/>
      <c r="AN23" s="358"/>
      <c r="AO23" s="358"/>
      <c r="AP23" s="358"/>
      <c r="AQ23" s="358"/>
      <c r="AR23" s="358"/>
      <c r="AS23" s="358"/>
      <c r="AT23" s="358"/>
      <c r="AU23" s="358"/>
      <c r="AV23" s="358"/>
      <c r="AW23" s="358"/>
      <c r="AX23" s="358"/>
      <c r="AY23" s="358"/>
      <c r="AZ23" s="358"/>
      <c r="BA23" s="358"/>
      <c r="BB23" s="358"/>
      <c r="BC23" s="358"/>
      <c r="BD23" s="358"/>
      <c r="BE23" s="358"/>
      <c r="BF23" s="358"/>
      <c r="BG23" s="358"/>
      <c r="BH23" s="358"/>
      <c r="BI23" s="358"/>
      <c r="BJ23" s="358"/>
      <c r="BK23" s="358"/>
      <c r="BL23" s="358"/>
      <c r="BM23" s="358"/>
    </row>
    <row r="24" spans="1:65" s="157" customFormat="1" ht="62.25" hidden="1" customHeight="1">
      <c r="A24" s="198" t="s">
        <v>1465</v>
      </c>
      <c r="B24" s="205" t="s">
        <v>1466</v>
      </c>
      <c r="C24" s="200" t="s">
        <v>1427</v>
      </c>
      <c r="D24" s="189" t="s">
        <v>1428</v>
      </c>
      <c r="E24" s="189" t="s">
        <v>1429</v>
      </c>
      <c r="F24" s="221" t="s">
        <v>1467</v>
      </c>
      <c r="G24" s="197" t="s">
        <v>1431</v>
      </c>
      <c r="H24" s="222"/>
      <c r="I24" s="234">
        <v>135000</v>
      </c>
      <c r="J24" s="264">
        <v>330000</v>
      </c>
      <c r="K24" s="274">
        <f>SUM(I24:J24)</f>
        <v>465000</v>
      </c>
      <c r="L24" s="259"/>
      <c r="M24" s="275"/>
      <c r="N24" s="276"/>
      <c r="O24" s="277"/>
      <c r="P24" s="277"/>
      <c r="Q24" s="329"/>
      <c r="R24" s="330"/>
      <c r="S24" s="335"/>
      <c r="T24" s="336"/>
      <c r="U24" s="337"/>
      <c r="V24" s="338"/>
      <c r="W24" s="339"/>
      <c r="X24" s="277"/>
      <c r="Y24" s="356"/>
      <c r="Z24" s="277"/>
      <c r="AA24" s="277"/>
      <c r="AB24" s="277"/>
      <c r="AC24" s="277"/>
      <c r="AD24" s="277"/>
      <c r="AE24" s="277"/>
      <c r="AF24" s="357"/>
      <c r="AG24" s="361"/>
      <c r="AH24" s="362"/>
      <c r="AI24" s="363">
        <f>SUM(X24:AH24)</f>
        <v>0</v>
      </c>
      <c r="AJ24" s="364"/>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row>
    <row r="25" spans="1:65" ht="98.25" hidden="1" customHeight="1">
      <c r="A25" s="198" t="s">
        <v>1468</v>
      </c>
      <c r="B25" s="223" t="s">
        <v>1469</v>
      </c>
      <c r="C25" s="189" t="s">
        <v>451</v>
      </c>
      <c r="D25" s="189" t="s">
        <v>1428</v>
      </c>
      <c r="E25" s="189" t="s">
        <v>1429</v>
      </c>
      <c r="F25" s="201" t="s">
        <v>1470</v>
      </c>
      <c r="G25" s="197" t="s">
        <v>1431</v>
      </c>
      <c r="H25" s="202">
        <v>3430826</v>
      </c>
      <c r="I25" s="264">
        <v>655000</v>
      </c>
      <c r="J25" s="261"/>
      <c r="K25" s="278">
        <f t="shared" si="0"/>
        <v>4085826</v>
      </c>
      <c r="L25" s="259"/>
      <c r="M25" s="259"/>
      <c r="N25" s="260"/>
      <c r="Q25" s="329"/>
      <c r="R25" s="330"/>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row>
    <row r="26" spans="1:65" s="156" customFormat="1" ht="48" hidden="1" customHeight="1">
      <c r="A26" s="209" t="s">
        <v>1471</v>
      </c>
      <c r="B26" s="224" t="s">
        <v>1472</v>
      </c>
      <c r="C26" s="225" t="s">
        <v>451</v>
      </c>
      <c r="D26" s="215" t="s">
        <v>1428</v>
      </c>
      <c r="E26" s="212" t="s">
        <v>1429</v>
      </c>
      <c r="F26" s="226" t="s">
        <v>1473</v>
      </c>
      <c r="G26" s="214" t="s">
        <v>1431</v>
      </c>
      <c r="H26" s="227"/>
      <c r="I26" s="244">
        <v>3860000</v>
      </c>
      <c r="J26" s="279"/>
      <c r="K26" s="280">
        <f t="shared" si="0"/>
        <v>3860000</v>
      </c>
      <c r="L26" s="268"/>
      <c r="M26" s="268"/>
      <c r="N26" s="269"/>
      <c r="O26" s="270"/>
      <c r="P26" s="270"/>
      <c r="Q26" s="331"/>
      <c r="R26" s="331"/>
      <c r="S26" s="270"/>
      <c r="T26" s="184"/>
      <c r="U26" s="332"/>
      <c r="V26" s="186"/>
      <c r="W26" s="332"/>
      <c r="X26" s="270"/>
      <c r="Y26" s="270"/>
      <c r="Z26" s="270"/>
      <c r="AA26" s="270"/>
      <c r="AB26" s="270"/>
      <c r="AC26" s="270"/>
      <c r="AD26" s="270"/>
      <c r="AE26" s="270"/>
      <c r="AF26" s="270"/>
      <c r="AG26" s="270"/>
      <c r="AH26" s="270"/>
      <c r="AI26" s="270"/>
      <c r="AK26" s="360"/>
      <c r="AL26" s="360"/>
      <c r="AM26" s="360"/>
      <c r="AN26" s="360"/>
      <c r="AO26" s="360"/>
      <c r="AP26" s="360"/>
      <c r="AQ26" s="360"/>
      <c r="AR26" s="360"/>
      <c r="AS26" s="360"/>
      <c r="AT26" s="360"/>
      <c r="AU26" s="360"/>
      <c r="AV26" s="360"/>
      <c r="AW26" s="360"/>
      <c r="AX26" s="360"/>
      <c r="AY26" s="360"/>
      <c r="AZ26" s="360"/>
      <c r="BA26" s="360"/>
      <c r="BB26" s="360"/>
      <c r="BC26" s="360"/>
      <c r="BD26" s="360"/>
      <c r="BE26" s="360"/>
      <c r="BF26" s="360"/>
      <c r="BG26" s="360"/>
      <c r="BH26" s="360"/>
      <c r="BI26" s="360"/>
      <c r="BJ26" s="360"/>
      <c r="BK26" s="360"/>
      <c r="BL26" s="360"/>
      <c r="BM26" s="360"/>
    </row>
    <row r="27" spans="1:65" s="156" customFormat="1" ht="61.5" hidden="1" customHeight="1">
      <c r="A27" s="209" t="s">
        <v>1474</v>
      </c>
      <c r="B27" s="224" t="s">
        <v>1475</v>
      </c>
      <c r="C27" s="228" t="s">
        <v>451</v>
      </c>
      <c r="D27" s="212" t="s">
        <v>1428</v>
      </c>
      <c r="E27" s="212" t="s">
        <v>1429</v>
      </c>
      <c r="F27" s="226" t="s">
        <v>450</v>
      </c>
      <c r="G27" s="214" t="s">
        <v>1431</v>
      </c>
      <c r="H27" s="227"/>
      <c r="I27" s="281">
        <v>1890000</v>
      </c>
      <c r="J27" s="279"/>
      <c r="K27" s="280">
        <f t="shared" si="0"/>
        <v>1890000</v>
      </c>
      <c r="L27" s="268"/>
      <c r="M27" s="268"/>
      <c r="N27" s="269"/>
      <c r="O27" s="270"/>
      <c r="P27" s="270"/>
      <c r="Q27" s="331"/>
      <c r="R27" s="331"/>
      <c r="S27" s="270"/>
      <c r="T27" s="340"/>
      <c r="U27" s="332"/>
      <c r="V27" s="186"/>
      <c r="W27" s="332"/>
      <c r="X27" s="270"/>
      <c r="Y27" s="270"/>
      <c r="Z27" s="270"/>
      <c r="AA27" s="270"/>
      <c r="AB27" s="270"/>
      <c r="AC27" s="270"/>
      <c r="AD27" s="270"/>
      <c r="AE27" s="270"/>
      <c r="AF27" s="270"/>
      <c r="AG27" s="270"/>
      <c r="AH27" s="270"/>
      <c r="AI27" s="270"/>
      <c r="AK27" s="360"/>
      <c r="AL27" s="360"/>
      <c r="AM27" s="360"/>
      <c r="AN27" s="360"/>
      <c r="AO27" s="360"/>
      <c r="AP27" s="360"/>
      <c r="AQ27" s="360"/>
      <c r="AR27" s="360"/>
      <c r="AS27" s="360"/>
      <c r="AT27" s="360"/>
      <c r="AU27" s="360"/>
      <c r="AV27" s="360"/>
      <c r="AW27" s="360"/>
      <c r="AX27" s="360"/>
      <c r="AY27" s="360"/>
      <c r="AZ27" s="360"/>
      <c r="BA27" s="360"/>
      <c r="BB27" s="360"/>
      <c r="BC27" s="360"/>
      <c r="BD27" s="360"/>
      <c r="BE27" s="360"/>
      <c r="BF27" s="360"/>
      <c r="BG27" s="360"/>
      <c r="BH27" s="360"/>
      <c r="BI27" s="360"/>
      <c r="BJ27" s="360"/>
      <c r="BK27" s="360"/>
      <c r="BL27" s="360"/>
      <c r="BM27" s="360"/>
    </row>
    <row r="28" spans="1:65" s="156" customFormat="1" ht="45.75" hidden="1" customHeight="1">
      <c r="A28" s="209" t="s">
        <v>1476</v>
      </c>
      <c r="B28" s="229" t="s">
        <v>1477</v>
      </c>
      <c r="C28" s="225" t="s">
        <v>451</v>
      </c>
      <c r="D28" s="212" t="s">
        <v>1428</v>
      </c>
      <c r="E28" s="212" t="s">
        <v>1429</v>
      </c>
      <c r="F28" s="226" t="s">
        <v>1478</v>
      </c>
      <c r="G28" s="230" t="s">
        <v>1431</v>
      </c>
      <c r="H28" s="215"/>
      <c r="I28" s="266">
        <v>9450000</v>
      </c>
      <c r="J28" s="282"/>
      <c r="K28" s="280">
        <f t="shared" si="0"/>
        <v>9450000</v>
      </c>
      <c r="L28" s="268"/>
      <c r="M28" s="268"/>
      <c r="N28" s="269"/>
      <c r="O28" s="270"/>
      <c r="P28" s="270"/>
      <c r="Q28" s="331"/>
      <c r="R28" s="331"/>
      <c r="S28" s="270"/>
      <c r="T28" s="184"/>
      <c r="U28" s="332"/>
      <c r="V28" s="186"/>
      <c r="W28" s="332"/>
      <c r="X28" s="270"/>
      <c r="Y28" s="270"/>
      <c r="Z28" s="270"/>
      <c r="AA28" s="270"/>
      <c r="AB28" s="270"/>
      <c r="AC28" s="270"/>
      <c r="AD28" s="270"/>
      <c r="AE28" s="270"/>
      <c r="AF28" s="270"/>
      <c r="AG28" s="270"/>
      <c r="AH28" s="270"/>
      <c r="AI28" s="270"/>
      <c r="AK28" s="360"/>
      <c r="AL28" s="360"/>
      <c r="AM28" s="360"/>
      <c r="AN28" s="360"/>
      <c r="AO28" s="360"/>
      <c r="AP28" s="360"/>
      <c r="AQ28" s="360"/>
      <c r="AR28" s="360"/>
      <c r="AS28" s="360"/>
      <c r="AT28" s="360"/>
      <c r="AU28" s="360"/>
      <c r="AV28" s="360"/>
      <c r="AW28" s="360"/>
      <c r="AX28" s="360"/>
      <c r="AY28" s="360"/>
      <c r="AZ28" s="360"/>
      <c r="BA28" s="360"/>
      <c r="BB28" s="360"/>
      <c r="BC28" s="360"/>
      <c r="BD28" s="360"/>
      <c r="BE28" s="360"/>
      <c r="BF28" s="360"/>
      <c r="BG28" s="360"/>
      <c r="BH28" s="360"/>
      <c r="BI28" s="360"/>
      <c r="BJ28" s="360"/>
      <c r="BK28" s="360"/>
      <c r="BL28" s="360"/>
      <c r="BM28" s="360"/>
    </row>
    <row r="29" spans="1:65" s="156" customFormat="1" ht="65.25" hidden="1" customHeight="1">
      <c r="A29" s="209" t="s">
        <v>1479</v>
      </c>
      <c r="B29" s="229" t="s">
        <v>1480</v>
      </c>
      <c r="C29" s="225" t="s">
        <v>451</v>
      </c>
      <c r="D29" s="212" t="s">
        <v>1428</v>
      </c>
      <c r="E29" s="212" t="s">
        <v>1429</v>
      </c>
      <c r="F29" s="226" t="s">
        <v>1481</v>
      </c>
      <c r="G29" s="214" t="s">
        <v>1431</v>
      </c>
      <c r="H29" s="215"/>
      <c r="I29" s="283">
        <v>1184672</v>
      </c>
      <c r="J29" s="279"/>
      <c r="K29" s="280">
        <f t="shared" si="0"/>
        <v>1184672</v>
      </c>
      <c r="L29" s="268"/>
      <c r="M29" s="268"/>
      <c r="N29" s="269"/>
      <c r="O29" s="270"/>
      <c r="P29" s="270"/>
      <c r="Q29" s="331"/>
      <c r="R29" s="331"/>
      <c r="S29" s="270"/>
      <c r="T29" s="184"/>
      <c r="U29" s="332"/>
      <c r="V29" s="186"/>
      <c r="W29" s="332"/>
      <c r="X29" s="270"/>
      <c r="Y29" s="270"/>
      <c r="Z29" s="270"/>
      <c r="AA29" s="270"/>
      <c r="AB29" s="270"/>
      <c r="AC29" s="270"/>
      <c r="AD29" s="270"/>
      <c r="AE29" s="270"/>
      <c r="AF29" s="270"/>
      <c r="AG29" s="270"/>
      <c r="AH29" s="270"/>
      <c r="AI29" s="270"/>
      <c r="AK29" s="360"/>
      <c r="AL29" s="360"/>
      <c r="AM29" s="360"/>
      <c r="AN29" s="360"/>
      <c r="AO29" s="360"/>
      <c r="AP29" s="360"/>
      <c r="AQ29" s="360"/>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row>
    <row r="30" spans="1:65" s="156" customFormat="1" ht="56.25" hidden="1" customHeight="1">
      <c r="A30" s="209" t="s">
        <v>1482</v>
      </c>
      <c r="B30" s="229" t="s">
        <v>1483</v>
      </c>
      <c r="C30" s="225" t="s">
        <v>451</v>
      </c>
      <c r="D30" s="212" t="s">
        <v>1428</v>
      </c>
      <c r="E30" s="212" t="s">
        <v>1429</v>
      </c>
      <c r="F30" s="226" t="s">
        <v>1484</v>
      </c>
      <c r="G30" s="214" t="s">
        <v>1431</v>
      </c>
      <c r="H30" s="215"/>
      <c r="I30" s="284">
        <v>6745784</v>
      </c>
      <c r="J30" s="282"/>
      <c r="K30" s="280">
        <f t="shared" si="0"/>
        <v>6745784</v>
      </c>
      <c r="L30" s="268"/>
      <c r="M30" s="268"/>
      <c r="N30" s="269"/>
      <c r="O30" s="270"/>
      <c r="P30" s="270"/>
      <c r="Q30" s="331"/>
      <c r="R30" s="331"/>
      <c r="S30" s="270"/>
      <c r="T30" s="184"/>
      <c r="U30" s="332"/>
      <c r="V30" s="186"/>
      <c r="W30" s="332"/>
      <c r="X30" s="270"/>
      <c r="Y30" s="270"/>
      <c r="Z30" s="270"/>
      <c r="AA30" s="270"/>
      <c r="AB30" s="270"/>
      <c r="AC30" s="270"/>
      <c r="AD30" s="270"/>
      <c r="AE30" s="270"/>
      <c r="AF30" s="270"/>
      <c r="AG30" s="270"/>
      <c r="AH30" s="270"/>
      <c r="AI30" s="270"/>
      <c r="AJ30" s="162"/>
      <c r="AK30" s="366"/>
      <c r="AL30" s="360"/>
      <c r="AM30" s="360"/>
      <c r="AN30" s="360"/>
      <c r="AO30" s="360"/>
      <c r="AP30" s="360"/>
      <c r="AQ30" s="360"/>
      <c r="AR30" s="360"/>
      <c r="AS30" s="360"/>
      <c r="AT30" s="360"/>
      <c r="AU30" s="360"/>
      <c r="AV30" s="360"/>
      <c r="AW30" s="360"/>
      <c r="AX30" s="360"/>
      <c r="AY30" s="360"/>
      <c r="AZ30" s="360"/>
      <c r="BA30" s="360"/>
      <c r="BB30" s="360"/>
      <c r="BC30" s="360"/>
      <c r="BD30" s="360"/>
      <c r="BE30" s="360"/>
      <c r="BF30" s="360"/>
      <c r="BG30" s="360"/>
      <c r="BH30" s="360"/>
      <c r="BI30" s="360"/>
      <c r="BJ30" s="360"/>
      <c r="BK30" s="360"/>
      <c r="BL30" s="360"/>
      <c r="BM30" s="360"/>
    </row>
    <row r="31" spans="1:65" s="156" customFormat="1" ht="72" hidden="1" customHeight="1">
      <c r="A31" s="209" t="s">
        <v>1485</v>
      </c>
      <c r="B31" s="229" t="s">
        <v>1486</v>
      </c>
      <c r="C31" s="225" t="s">
        <v>451</v>
      </c>
      <c r="D31" s="212" t="s">
        <v>1428</v>
      </c>
      <c r="E31" s="212" t="s">
        <v>1429</v>
      </c>
      <c r="F31" s="226" t="s">
        <v>1487</v>
      </c>
      <c r="G31" s="214" t="s">
        <v>1431</v>
      </c>
      <c r="H31" s="215"/>
      <c r="I31" s="284">
        <v>1260000</v>
      </c>
      <c r="J31" s="282"/>
      <c r="K31" s="280">
        <f t="shared" si="0"/>
        <v>1260000</v>
      </c>
      <c r="L31" s="268"/>
      <c r="M31" s="268"/>
      <c r="N31" s="269"/>
      <c r="O31" s="270"/>
      <c r="P31" s="270"/>
      <c r="Q31" s="331"/>
      <c r="R31" s="331"/>
      <c r="S31" s="270"/>
      <c r="T31" s="184"/>
      <c r="U31" s="332"/>
      <c r="V31" s="186"/>
      <c r="W31" s="332"/>
      <c r="X31" s="270"/>
      <c r="Y31" s="270"/>
      <c r="Z31" s="270"/>
      <c r="AA31" s="270"/>
      <c r="AB31" s="270"/>
      <c r="AC31" s="270"/>
      <c r="AD31" s="270"/>
      <c r="AE31" s="270"/>
      <c r="AF31" s="270"/>
      <c r="AG31" s="270"/>
      <c r="AH31" s="270"/>
      <c r="AI31" s="270"/>
      <c r="AJ31" s="162"/>
      <c r="AK31" s="366"/>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row>
    <row r="32" spans="1:65" s="158" customFormat="1" ht="58.5" hidden="1" customHeight="1">
      <c r="A32" s="231"/>
      <c r="B32" s="210" t="s">
        <v>593</v>
      </c>
      <c r="C32" s="214" t="s">
        <v>1488</v>
      </c>
      <c r="D32" s="212" t="s">
        <v>1428</v>
      </c>
      <c r="E32" s="212" t="s">
        <v>1429</v>
      </c>
      <c r="F32" s="213" t="s">
        <v>1489</v>
      </c>
      <c r="G32" s="214"/>
      <c r="H32" s="227"/>
      <c r="I32" s="284">
        <v>1910000</v>
      </c>
      <c r="J32" s="285"/>
      <c r="K32" s="286">
        <f t="shared" si="0"/>
        <v>1910000</v>
      </c>
      <c r="L32" s="287"/>
      <c r="M32" s="288"/>
      <c r="N32" s="269"/>
      <c r="O32" s="270"/>
      <c r="P32" s="270"/>
      <c r="Q32" s="270"/>
      <c r="R32" s="270"/>
      <c r="S32" s="270"/>
      <c r="T32" s="341"/>
      <c r="U32" s="342">
        <f>+K32</f>
        <v>1910000</v>
      </c>
      <c r="V32" s="186"/>
      <c r="W32" s="332"/>
      <c r="X32" s="270"/>
      <c r="Y32" s="270"/>
      <c r="Z32" s="270"/>
      <c r="AA32" s="270"/>
      <c r="AB32" s="270"/>
      <c r="AC32" s="270"/>
      <c r="AD32" s="270"/>
      <c r="AE32" s="270"/>
      <c r="AF32" s="270"/>
      <c r="AG32" s="270"/>
      <c r="AH32" s="270"/>
      <c r="AI32" s="270"/>
      <c r="AJ32" s="367"/>
      <c r="AK32" s="368"/>
      <c r="AL32" s="369"/>
      <c r="AM32" s="369"/>
      <c r="AN32" s="369"/>
      <c r="AO32" s="369"/>
      <c r="AP32" s="369"/>
      <c r="AQ32" s="369"/>
      <c r="AR32" s="369"/>
      <c r="AS32" s="369"/>
      <c r="AT32" s="369"/>
      <c r="AU32" s="369"/>
      <c r="AV32" s="369"/>
      <c r="AW32" s="369"/>
      <c r="AX32" s="369"/>
      <c r="AY32" s="369"/>
      <c r="AZ32" s="369"/>
      <c r="BA32" s="369"/>
      <c r="BB32" s="369"/>
      <c r="BC32" s="369"/>
      <c r="BD32" s="369"/>
      <c r="BE32" s="369"/>
      <c r="BF32" s="369"/>
      <c r="BG32" s="369"/>
      <c r="BH32" s="369"/>
      <c r="BI32" s="369"/>
      <c r="BJ32" s="369"/>
      <c r="BK32" s="369"/>
      <c r="BL32" s="369"/>
      <c r="BM32" s="369"/>
    </row>
    <row r="33" spans="1:65" s="158" customFormat="1" ht="58.5" hidden="1" customHeight="1">
      <c r="A33" s="231"/>
      <c r="B33" s="210" t="s">
        <v>1490</v>
      </c>
      <c r="C33" s="214" t="s">
        <v>1488</v>
      </c>
      <c r="D33" s="212" t="s">
        <v>1428</v>
      </c>
      <c r="E33" s="212" t="s">
        <v>1429</v>
      </c>
      <c r="F33" s="213" t="s">
        <v>1491</v>
      </c>
      <c r="G33" s="214"/>
      <c r="H33" s="227"/>
      <c r="I33" s="284">
        <v>330000</v>
      </c>
      <c r="J33" s="285"/>
      <c r="K33" s="286">
        <f t="shared" si="0"/>
        <v>330000</v>
      </c>
      <c r="L33" s="287"/>
      <c r="M33" s="288"/>
      <c r="N33" s="269"/>
      <c r="O33" s="270"/>
      <c r="P33" s="270"/>
      <c r="Q33" s="270"/>
      <c r="R33" s="270"/>
      <c r="S33" s="270"/>
      <c r="T33" s="341"/>
      <c r="U33" s="342">
        <f t="shared" ref="U33:U35" si="1">+K33</f>
        <v>330000</v>
      </c>
      <c r="V33" s="186"/>
      <c r="W33" s="332"/>
      <c r="X33" s="270"/>
      <c r="Y33" s="270"/>
      <c r="Z33" s="270"/>
      <c r="AA33" s="270"/>
      <c r="AB33" s="270"/>
      <c r="AC33" s="270"/>
      <c r="AD33" s="270"/>
      <c r="AE33" s="270"/>
      <c r="AF33" s="270"/>
      <c r="AG33" s="270"/>
      <c r="AH33" s="270"/>
      <c r="AI33" s="270"/>
      <c r="AJ33" s="367"/>
      <c r="AK33" s="368"/>
      <c r="AL33" s="369"/>
      <c r="AM33" s="369"/>
      <c r="AN33" s="369"/>
      <c r="AO33" s="369"/>
      <c r="AP33" s="369"/>
      <c r="AQ33" s="369"/>
      <c r="AR33" s="369"/>
      <c r="AS33" s="369"/>
      <c r="AT33" s="369"/>
      <c r="AU33" s="369"/>
      <c r="AV33" s="369"/>
      <c r="AW33" s="369"/>
      <c r="AX33" s="369"/>
      <c r="AY33" s="369"/>
      <c r="AZ33" s="369"/>
      <c r="BA33" s="369"/>
      <c r="BB33" s="369"/>
      <c r="BC33" s="369"/>
      <c r="BD33" s="369"/>
      <c r="BE33" s="369"/>
      <c r="BF33" s="369"/>
      <c r="BG33" s="369"/>
      <c r="BH33" s="369"/>
      <c r="BI33" s="369"/>
      <c r="BJ33" s="369"/>
      <c r="BK33" s="369"/>
      <c r="BL33" s="369"/>
      <c r="BM33" s="369"/>
    </row>
    <row r="34" spans="1:65" s="158" customFormat="1" ht="33.75" hidden="1" customHeight="1">
      <c r="A34" s="231"/>
      <c r="B34" s="210" t="s">
        <v>1492</v>
      </c>
      <c r="C34" s="214" t="s">
        <v>1488</v>
      </c>
      <c r="D34" s="212" t="s">
        <v>1428</v>
      </c>
      <c r="E34" s="212" t="s">
        <v>1429</v>
      </c>
      <c r="F34" s="213" t="s">
        <v>1493</v>
      </c>
      <c r="G34" s="214"/>
      <c r="H34" s="227"/>
      <c r="I34" s="284"/>
      <c r="J34" s="285">
        <v>16000000</v>
      </c>
      <c r="K34" s="286">
        <f t="shared" si="0"/>
        <v>16000000</v>
      </c>
      <c r="L34" s="287"/>
      <c r="M34" s="288"/>
      <c r="N34" s="269"/>
      <c r="O34" s="270"/>
      <c r="P34" s="270"/>
      <c r="Q34" s="270"/>
      <c r="R34" s="270"/>
      <c r="S34" s="270"/>
      <c r="T34" s="341"/>
      <c r="U34" s="342">
        <f t="shared" si="1"/>
        <v>16000000</v>
      </c>
      <c r="V34" s="186"/>
      <c r="W34" s="332"/>
      <c r="X34" s="270"/>
      <c r="Y34" s="270"/>
      <c r="Z34" s="270"/>
      <c r="AA34" s="270"/>
      <c r="AB34" s="270"/>
      <c r="AC34" s="270"/>
      <c r="AD34" s="270"/>
      <c r="AE34" s="270"/>
      <c r="AF34" s="270"/>
      <c r="AG34" s="270"/>
      <c r="AH34" s="270"/>
      <c r="AI34" s="270"/>
      <c r="AJ34" s="367"/>
      <c r="AK34" s="368"/>
      <c r="AL34" s="369"/>
      <c r="AM34" s="369"/>
      <c r="AN34" s="369"/>
      <c r="AO34" s="369"/>
      <c r="AP34" s="369"/>
      <c r="AQ34" s="369"/>
      <c r="AR34" s="369"/>
      <c r="AS34" s="369"/>
      <c r="AT34" s="369"/>
      <c r="AU34" s="369"/>
      <c r="AV34" s="369"/>
      <c r="AW34" s="369"/>
      <c r="AX34" s="369"/>
      <c r="AY34" s="369"/>
      <c r="AZ34" s="369"/>
      <c r="BA34" s="369"/>
      <c r="BB34" s="369"/>
      <c r="BC34" s="369"/>
      <c r="BD34" s="369"/>
      <c r="BE34" s="369"/>
      <c r="BF34" s="369"/>
      <c r="BG34" s="369"/>
      <c r="BH34" s="369"/>
      <c r="BI34" s="369"/>
      <c r="BJ34" s="369"/>
      <c r="BK34" s="369"/>
      <c r="BL34" s="369"/>
      <c r="BM34" s="369"/>
    </row>
    <row r="35" spans="1:65" s="158" customFormat="1" ht="48" hidden="1" customHeight="1">
      <c r="A35" s="231"/>
      <c r="B35" s="210" t="s">
        <v>1494</v>
      </c>
      <c r="C35" s="214" t="s">
        <v>1488</v>
      </c>
      <c r="D35" s="212" t="s">
        <v>1428</v>
      </c>
      <c r="E35" s="212" t="s">
        <v>1429</v>
      </c>
      <c r="F35" s="213" t="s">
        <v>1495</v>
      </c>
      <c r="G35" s="214"/>
      <c r="H35" s="227"/>
      <c r="I35" s="284"/>
      <c r="J35" s="285">
        <v>200000</v>
      </c>
      <c r="K35" s="286">
        <f t="shared" si="0"/>
        <v>200000</v>
      </c>
      <c r="L35" s="287"/>
      <c r="M35" s="288"/>
      <c r="N35" s="269"/>
      <c r="O35" s="270"/>
      <c r="P35" s="270"/>
      <c r="Q35" s="270"/>
      <c r="R35" s="270"/>
      <c r="S35" s="270"/>
      <c r="T35" s="341"/>
      <c r="U35" s="342">
        <f t="shared" si="1"/>
        <v>200000</v>
      </c>
      <c r="V35" s="186"/>
      <c r="W35" s="332"/>
      <c r="X35" s="270"/>
      <c r="Y35" s="270"/>
      <c r="Z35" s="270"/>
      <c r="AA35" s="270"/>
      <c r="AB35" s="270"/>
      <c r="AC35" s="270"/>
      <c r="AD35" s="270"/>
      <c r="AE35" s="270"/>
      <c r="AF35" s="270"/>
      <c r="AG35" s="270"/>
      <c r="AH35" s="270"/>
      <c r="AI35" s="270"/>
      <c r="AJ35" s="367"/>
      <c r="AK35" s="368"/>
      <c r="AL35" s="369"/>
      <c r="AM35" s="369"/>
      <c r="AN35" s="369"/>
      <c r="AO35" s="369"/>
      <c r="AP35" s="369"/>
      <c r="AQ35" s="369"/>
      <c r="AR35" s="369"/>
      <c r="AS35" s="369"/>
      <c r="AT35" s="369"/>
      <c r="AU35" s="369"/>
      <c r="AV35" s="369"/>
      <c r="AW35" s="369"/>
      <c r="AX35" s="369"/>
      <c r="AY35" s="369"/>
      <c r="AZ35" s="369"/>
      <c r="BA35" s="369"/>
      <c r="BB35" s="369"/>
      <c r="BC35" s="369"/>
      <c r="BD35" s="369"/>
      <c r="BE35" s="369"/>
      <c r="BF35" s="369"/>
      <c r="BG35" s="369"/>
      <c r="BH35" s="369"/>
      <c r="BI35" s="369"/>
      <c r="BJ35" s="369"/>
      <c r="BK35" s="369"/>
      <c r="BL35" s="369"/>
      <c r="BM35" s="369"/>
    </row>
    <row r="36" spans="1:65" s="159" customFormat="1" ht="37.5" hidden="1" customHeight="1">
      <c r="A36" s="198" t="s">
        <v>1496</v>
      </c>
      <c r="B36" s="223" t="s">
        <v>1497</v>
      </c>
      <c r="C36" s="189" t="s">
        <v>1498</v>
      </c>
      <c r="D36" s="189" t="s">
        <v>1428</v>
      </c>
      <c r="E36" s="189" t="s">
        <v>1429</v>
      </c>
      <c r="F36" s="232" t="s">
        <v>1499</v>
      </c>
      <c r="G36" s="197" t="s">
        <v>1431</v>
      </c>
      <c r="H36" s="233">
        <v>1627372</v>
      </c>
      <c r="I36" s="233">
        <v>930550</v>
      </c>
      <c r="J36" s="261"/>
      <c r="K36" s="278">
        <f t="shared" si="0"/>
        <v>2557922</v>
      </c>
      <c r="L36" s="259"/>
      <c r="M36" s="259"/>
      <c r="N36" s="260"/>
      <c r="O36" s="180"/>
      <c r="P36" s="180"/>
      <c r="Q36" s="329"/>
      <c r="R36" s="330"/>
      <c r="S36" s="183"/>
      <c r="T36" s="184"/>
      <c r="U36" s="185"/>
      <c r="V36" s="186"/>
      <c r="W36" s="187"/>
      <c r="X36" s="180"/>
      <c r="Y36" s="180"/>
      <c r="Z36" s="180"/>
      <c r="AA36" s="180"/>
      <c r="AB36" s="180"/>
      <c r="AC36" s="180"/>
      <c r="AD36" s="180"/>
      <c r="AE36" s="180"/>
      <c r="AF36" s="180"/>
      <c r="AG36" s="180"/>
      <c r="AH36" s="180"/>
      <c r="AI36" s="180"/>
      <c r="AK36" s="370"/>
      <c r="AL36" s="370"/>
      <c r="AM36" s="370"/>
      <c r="AN36" s="370"/>
      <c r="AO36" s="370"/>
      <c r="AP36" s="370"/>
      <c r="AQ36" s="370"/>
      <c r="AR36" s="370"/>
      <c r="AS36" s="370"/>
      <c r="AT36" s="370"/>
      <c r="AU36" s="370"/>
      <c r="AV36" s="370"/>
      <c r="AW36" s="370"/>
      <c r="AX36" s="370"/>
      <c r="AY36" s="370"/>
      <c r="AZ36" s="370"/>
      <c r="BA36" s="370"/>
      <c r="BB36" s="370"/>
      <c r="BC36" s="370"/>
      <c r="BD36" s="370"/>
      <c r="BE36" s="370"/>
      <c r="BF36" s="370"/>
      <c r="BG36" s="370"/>
      <c r="BH36" s="370"/>
      <c r="BI36" s="370"/>
      <c r="BJ36" s="370"/>
      <c r="BK36" s="370"/>
      <c r="BL36" s="370"/>
      <c r="BM36" s="370"/>
    </row>
    <row r="37" spans="1:65" s="159" customFormat="1" ht="38.25" hidden="1" customHeight="1">
      <c r="A37" s="198" t="s">
        <v>1500</v>
      </c>
      <c r="B37" s="223" t="s">
        <v>1497</v>
      </c>
      <c r="C37" s="189" t="s">
        <v>1501</v>
      </c>
      <c r="D37" s="189" t="s">
        <v>1428</v>
      </c>
      <c r="E37" s="189" t="s">
        <v>1429</v>
      </c>
      <c r="F37" s="232" t="s">
        <v>1502</v>
      </c>
      <c r="G37" s="197" t="s">
        <v>1431</v>
      </c>
      <c r="H37" s="234">
        <v>18520075</v>
      </c>
      <c r="I37" s="271">
        <v>2058702</v>
      </c>
      <c r="J37" s="264">
        <v>800000</v>
      </c>
      <c r="K37" s="278">
        <f t="shared" si="0"/>
        <v>21378777</v>
      </c>
      <c r="L37" s="259"/>
      <c r="M37" s="259"/>
      <c r="N37" s="260"/>
      <c r="O37" s="180"/>
      <c r="P37" s="180"/>
      <c r="Q37" s="329"/>
      <c r="R37" s="330"/>
      <c r="S37" s="183"/>
      <c r="T37" s="184"/>
      <c r="U37" s="185"/>
      <c r="V37" s="186"/>
      <c r="W37" s="187"/>
      <c r="X37" s="180"/>
      <c r="Y37" s="180"/>
      <c r="Z37" s="180"/>
      <c r="AA37" s="180"/>
      <c r="AB37" s="180"/>
      <c r="AC37" s="180"/>
      <c r="AD37" s="180"/>
      <c r="AE37" s="180"/>
      <c r="AF37" s="180"/>
      <c r="AG37" s="180"/>
      <c r="AH37" s="180"/>
      <c r="AI37" s="180"/>
      <c r="AK37" s="370"/>
      <c r="AL37" s="370"/>
      <c r="AM37" s="370"/>
      <c r="AN37" s="370"/>
      <c r="AO37" s="370"/>
      <c r="AP37" s="370"/>
      <c r="AQ37" s="370"/>
      <c r="AR37" s="370"/>
      <c r="AS37" s="370"/>
      <c r="AT37" s="370"/>
      <c r="AU37" s="370"/>
      <c r="AV37" s="370"/>
      <c r="AW37" s="370"/>
      <c r="AX37" s="370"/>
      <c r="AY37" s="370"/>
      <c r="AZ37" s="370"/>
      <c r="BA37" s="370"/>
      <c r="BB37" s="370"/>
      <c r="BC37" s="370"/>
      <c r="BD37" s="370"/>
      <c r="BE37" s="370"/>
      <c r="BF37" s="370"/>
      <c r="BG37" s="370"/>
      <c r="BH37" s="370"/>
      <c r="BI37" s="370"/>
      <c r="BJ37" s="370"/>
      <c r="BK37" s="370"/>
      <c r="BL37" s="370"/>
      <c r="BM37" s="370"/>
    </row>
    <row r="38" spans="1:65" s="159" customFormat="1" ht="55.5" hidden="1" customHeight="1">
      <c r="A38" s="198" t="s">
        <v>1503</v>
      </c>
      <c r="B38" s="205" t="s">
        <v>1504</v>
      </c>
      <c r="C38" s="189" t="s">
        <v>1501</v>
      </c>
      <c r="D38" s="189" t="s">
        <v>1428</v>
      </c>
      <c r="E38" s="189" t="s">
        <v>1429</v>
      </c>
      <c r="F38" s="201" t="s">
        <v>1505</v>
      </c>
      <c r="G38" s="197" t="s">
        <v>1431</v>
      </c>
      <c r="H38" s="234"/>
      <c r="I38" s="271">
        <v>2062368</v>
      </c>
      <c r="J38" s="264"/>
      <c r="K38" s="278">
        <f t="shared" si="0"/>
        <v>2062368</v>
      </c>
      <c r="L38" s="259"/>
      <c r="M38" s="259"/>
      <c r="N38" s="260"/>
      <c r="O38" s="180"/>
      <c r="P38" s="180"/>
      <c r="Q38" s="329"/>
      <c r="R38" s="330"/>
      <c r="S38" s="183"/>
      <c r="T38" s="184"/>
      <c r="U38" s="185"/>
      <c r="V38" s="186"/>
      <c r="W38" s="187"/>
      <c r="X38" s="180"/>
      <c r="Y38" s="180"/>
      <c r="Z38" s="180"/>
      <c r="AA38" s="180"/>
      <c r="AB38" s="180"/>
      <c r="AC38" s="180"/>
      <c r="AD38" s="180"/>
      <c r="AE38" s="180"/>
      <c r="AF38" s="180"/>
      <c r="AG38" s="180"/>
      <c r="AH38" s="180"/>
      <c r="AI38" s="18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0"/>
      <c r="BG38" s="370"/>
      <c r="BH38" s="370"/>
      <c r="BI38" s="370"/>
      <c r="BJ38" s="370"/>
      <c r="BK38" s="370"/>
      <c r="BL38" s="370"/>
      <c r="BM38" s="370"/>
    </row>
    <row r="39" spans="1:65" s="159" customFormat="1" ht="63" hidden="1" customHeight="1">
      <c r="A39" s="198" t="s">
        <v>1506</v>
      </c>
      <c r="B39" s="235" t="s">
        <v>1497</v>
      </c>
      <c r="C39" s="189" t="s">
        <v>1507</v>
      </c>
      <c r="D39" s="189" t="s">
        <v>1428</v>
      </c>
      <c r="E39" s="189" t="s">
        <v>1429</v>
      </c>
      <c r="F39" s="201" t="s">
        <v>1508</v>
      </c>
      <c r="G39" s="197" t="s">
        <v>1431</v>
      </c>
      <c r="H39" s="234">
        <v>4634018</v>
      </c>
      <c r="I39" s="271">
        <v>278882</v>
      </c>
      <c r="J39" s="264"/>
      <c r="K39" s="278">
        <f t="shared" si="0"/>
        <v>4912900</v>
      </c>
      <c r="L39" s="259"/>
      <c r="M39" s="259"/>
      <c r="N39" s="260"/>
      <c r="O39" s="180"/>
      <c r="P39" s="180"/>
      <c r="Q39" s="329"/>
      <c r="R39" s="330"/>
      <c r="S39" s="183"/>
      <c r="T39" s="184"/>
      <c r="U39" s="185"/>
      <c r="V39" s="186"/>
      <c r="W39" s="187"/>
      <c r="X39" s="180"/>
      <c r="Y39" s="180"/>
      <c r="Z39" s="180"/>
      <c r="AA39" s="180"/>
      <c r="AB39" s="180"/>
      <c r="AC39" s="180"/>
      <c r="AD39" s="180"/>
      <c r="AE39" s="180"/>
      <c r="AF39" s="180"/>
      <c r="AG39" s="180"/>
      <c r="AH39" s="180"/>
      <c r="AI39" s="18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row>
    <row r="40" spans="1:65" ht="108.75" hidden="1" customHeight="1">
      <c r="A40" s="198" t="s">
        <v>1509</v>
      </c>
      <c r="B40" s="223" t="s">
        <v>1510</v>
      </c>
      <c r="C40" s="188" t="s">
        <v>459</v>
      </c>
      <c r="D40" s="188" t="s">
        <v>1428</v>
      </c>
      <c r="E40" s="189" t="s">
        <v>1429</v>
      </c>
      <c r="F40" s="201" t="s">
        <v>1511</v>
      </c>
      <c r="G40" s="197" t="s">
        <v>1431</v>
      </c>
      <c r="H40" s="234">
        <v>5391063</v>
      </c>
      <c r="I40" s="233">
        <v>1047200</v>
      </c>
      <c r="J40" s="264"/>
      <c r="K40" s="272">
        <f t="shared" si="0"/>
        <v>6438263</v>
      </c>
      <c r="L40" s="259"/>
      <c r="M40" s="259"/>
      <c r="N40" s="260"/>
      <c r="Q40" s="329"/>
      <c r="R40" s="330"/>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row>
    <row r="41" spans="1:65" ht="55.5" hidden="1" customHeight="1">
      <c r="A41" s="198" t="s">
        <v>1512</v>
      </c>
      <c r="B41" s="205" t="s">
        <v>1513</v>
      </c>
      <c r="C41" s="188" t="s">
        <v>459</v>
      </c>
      <c r="D41" s="188" t="s">
        <v>1428</v>
      </c>
      <c r="E41" s="189" t="s">
        <v>1429</v>
      </c>
      <c r="F41" s="201" t="s">
        <v>1514</v>
      </c>
      <c r="G41" s="197" t="s">
        <v>1431</v>
      </c>
      <c r="H41" s="220"/>
      <c r="I41" s="272">
        <v>250000</v>
      </c>
      <c r="J41" s="289"/>
      <c r="K41" s="272">
        <f t="shared" si="0"/>
        <v>250000</v>
      </c>
      <c r="L41" s="259"/>
      <c r="M41" s="259"/>
      <c r="N41" s="260"/>
      <c r="Q41" s="329"/>
      <c r="R41" s="330"/>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row>
    <row r="42" spans="1:65" ht="61.5" hidden="1" customHeight="1">
      <c r="A42" s="198" t="s">
        <v>1515</v>
      </c>
      <c r="B42" s="205" t="s">
        <v>1516</v>
      </c>
      <c r="C42" s="188" t="s">
        <v>459</v>
      </c>
      <c r="D42" s="189" t="s">
        <v>1428</v>
      </c>
      <c r="E42" s="189" t="s">
        <v>1429</v>
      </c>
      <c r="F42" s="201" t="s">
        <v>1517</v>
      </c>
      <c r="G42" s="197" t="s">
        <v>1431</v>
      </c>
      <c r="H42" s="236"/>
      <c r="I42" s="243">
        <v>140000</v>
      </c>
      <c r="J42" s="289"/>
      <c r="K42" s="272">
        <f t="shared" si="0"/>
        <v>140000</v>
      </c>
      <c r="L42" s="259"/>
      <c r="M42" s="259"/>
      <c r="N42" s="260"/>
      <c r="Q42" s="329"/>
      <c r="R42" s="330"/>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row>
    <row r="43" spans="1:65" s="156" customFormat="1" ht="93" hidden="1" customHeight="1">
      <c r="A43" s="237" t="s">
        <v>1518</v>
      </c>
      <c r="B43" s="238" t="s">
        <v>1519</v>
      </c>
      <c r="C43" s="211" t="s">
        <v>459</v>
      </c>
      <c r="D43" s="211" t="s">
        <v>1520</v>
      </c>
      <c r="E43" s="239" t="s">
        <v>1429</v>
      </c>
      <c r="F43" s="240" t="s">
        <v>1521</v>
      </c>
      <c r="G43" s="214" t="s">
        <v>1431</v>
      </c>
      <c r="H43" s="241"/>
      <c r="I43" s="290">
        <v>1750000</v>
      </c>
      <c r="J43" s="291"/>
      <c r="K43" s="292">
        <f t="shared" si="0"/>
        <v>1750000</v>
      </c>
      <c r="L43" s="268"/>
      <c r="M43" s="268"/>
      <c r="N43" s="269"/>
      <c r="O43" s="270"/>
      <c r="P43" s="270"/>
      <c r="Q43" s="331"/>
      <c r="R43" s="331"/>
      <c r="S43" s="270"/>
      <c r="T43" s="184"/>
      <c r="U43" s="332"/>
      <c r="V43" s="186"/>
      <c r="W43" s="332"/>
      <c r="X43" s="270"/>
      <c r="Y43" s="270"/>
      <c r="Z43" s="270"/>
      <c r="AA43" s="270"/>
      <c r="AB43" s="270"/>
      <c r="AC43" s="270"/>
      <c r="AD43" s="270"/>
      <c r="AE43" s="270"/>
      <c r="AF43" s="270"/>
      <c r="AG43" s="270"/>
      <c r="AH43" s="270"/>
      <c r="AI43" s="270"/>
      <c r="AK43" s="360"/>
      <c r="AL43" s="360"/>
      <c r="AM43" s="360"/>
      <c r="AN43" s="360"/>
      <c r="AO43" s="360"/>
      <c r="AP43" s="360"/>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0"/>
      <c r="BM43" s="360"/>
    </row>
    <row r="44" spans="1:65" ht="135" hidden="1" customHeight="1">
      <c r="A44" s="216" t="s">
        <v>1522</v>
      </c>
      <c r="B44" s="217" t="s">
        <v>1523</v>
      </c>
      <c r="C44" s="200" t="s">
        <v>459</v>
      </c>
      <c r="D44" s="218" t="s">
        <v>1428</v>
      </c>
      <c r="E44" s="218" t="s">
        <v>1429</v>
      </c>
      <c r="F44" s="219" t="s">
        <v>1524</v>
      </c>
      <c r="G44" s="197" t="s">
        <v>1431</v>
      </c>
      <c r="H44" s="242"/>
      <c r="I44" s="242">
        <f>10365435-511000</f>
        <v>9854435</v>
      </c>
      <c r="J44" s="293">
        <v>511000</v>
      </c>
      <c r="K44" s="272">
        <f t="shared" si="0"/>
        <v>10365435</v>
      </c>
      <c r="L44" s="259"/>
      <c r="M44" s="259"/>
      <c r="N44" s="260"/>
      <c r="Q44" s="329"/>
      <c r="R44" s="330"/>
      <c r="T44" s="340"/>
      <c r="V44" s="333"/>
      <c r="W44" s="343"/>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row>
    <row r="45" spans="1:65" ht="91.5" hidden="1" customHeight="1">
      <c r="A45" s="216" t="s">
        <v>1525</v>
      </c>
      <c r="B45" s="217" t="s">
        <v>1526</v>
      </c>
      <c r="C45" s="200" t="s">
        <v>459</v>
      </c>
      <c r="D45" s="218" t="s">
        <v>1428</v>
      </c>
      <c r="E45" s="218" t="s">
        <v>1429</v>
      </c>
      <c r="F45" s="219" t="s">
        <v>1527</v>
      </c>
      <c r="G45" s="197" t="s">
        <v>1431</v>
      </c>
      <c r="H45" s="243"/>
      <c r="I45" s="243">
        <v>1820000</v>
      </c>
      <c r="J45" s="294"/>
      <c r="K45" s="272">
        <f t="shared" si="0"/>
        <v>1820000</v>
      </c>
      <c r="L45" s="259"/>
      <c r="M45" s="259"/>
      <c r="N45" s="260"/>
      <c r="Q45" s="329"/>
      <c r="R45" s="330"/>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8"/>
      <c r="BG45" s="358"/>
      <c r="BH45" s="358"/>
      <c r="BI45" s="358"/>
      <c r="BJ45" s="358"/>
      <c r="BK45" s="358"/>
      <c r="BL45" s="358"/>
      <c r="BM45" s="358"/>
    </row>
    <row r="46" spans="1:65" ht="87.6" hidden="1" customHeight="1">
      <c r="A46" s="198" t="s">
        <v>1528</v>
      </c>
      <c r="B46" s="205" t="s">
        <v>1529</v>
      </c>
      <c r="C46" s="188" t="s">
        <v>459</v>
      </c>
      <c r="D46" s="189" t="s">
        <v>1428</v>
      </c>
      <c r="E46" s="189" t="s">
        <v>1429</v>
      </c>
      <c r="F46" s="201" t="s">
        <v>1530</v>
      </c>
      <c r="G46" s="197" t="s">
        <v>1431</v>
      </c>
      <c r="H46" s="243"/>
      <c r="I46" s="242">
        <v>6222800</v>
      </c>
      <c r="J46" s="294"/>
      <c r="K46" s="272">
        <f t="shared" si="0"/>
        <v>6222800</v>
      </c>
      <c r="L46" s="259"/>
      <c r="M46" s="259"/>
      <c r="N46" s="260"/>
      <c r="Q46" s="329"/>
      <c r="R46" s="330"/>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8"/>
      <c r="BG46" s="358"/>
      <c r="BH46" s="358"/>
      <c r="BI46" s="358"/>
      <c r="BJ46" s="358"/>
      <c r="BK46" s="358"/>
      <c r="BL46" s="358"/>
      <c r="BM46" s="358"/>
    </row>
    <row r="47" spans="1:65" ht="96.75" hidden="1" customHeight="1">
      <c r="A47" s="198" t="s">
        <v>1531</v>
      </c>
      <c r="B47" s="205" t="s">
        <v>1532</v>
      </c>
      <c r="C47" s="188" t="s">
        <v>459</v>
      </c>
      <c r="D47" s="189" t="s">
        <v>1428</v>
      </c>
      <c r="E47" s="189" t="s">
        <v>1429</v>
      </c>
      <c r="F47" s="201" t="s">
        <v>1533</v>
      </c>
      <c r="G47" s="197" t="s">
        <v>1431</v>
      </c>
      <c r="H47" s="207"/>
      <c r="I47" s="242">
        <v>465000</v>
      </c>
      <c r="J47" s="258"/>
      <c r="K47" s="272">
        <f t="shared" ref="K47:K74" si="2">SUM(H47:J47)</f>
        <v>465000</v>
      </c>
      <c r="L47" s="259"/>
      <c r="M47" s="259"/>
      <c r="N47" s="260"/>
      <c r="Q47" s="329"/>
      <c r="R47" s="330"/>
      <c r="AK47" s="358"/>
      <c r="AL47" s="358"/>
      <c r="AM47" s="358"/>
      <c r="AN47" s="358"/>
      <c r="AO47" s="358"/>
      <c r="AP47" s="358"/>
      <c r="AQ47" s="358"/>
      <c r="AR47" s="358"/>
      <c r="AS47" s="358"/>
      <c r="AT47" s="358"/>
      <c r="AU47" s="358"/>
      <c r="AV47" s="358"/>
      <c r="AW47" s="358"/>
      <c r="AX47" s="358"/>
      <c r="AY47" s="358"/>
      <c r="AZ47" s="358"/>
      <c r="BA47" s="358"/>
      <c r="BB47" s="358"/>
      <c r="BC47" s="358"/>
      <c r="BD47" s="358"/>
      <c r="BE47" s="358"/>
      <c r="BF47" s="358"/>
      <c r="BG47" s="358"/>
      <c r="BH47" s="358"/>
      <c r="BI47" s="358"/>
      <c r="BJ47" s="358"/>
      <c r="BK47" s="358"/>
      <c r="BL47" s="358"/>
      <c r="BM47" s="358"/>
    </row>
    <row r="48" spans="1:65" ht="99" hidden="1" customHeight="1">
      <c r="A48" s="216" t="s">
        <v>1534</v>
      </c>
      <c r="B48" s="217" t="s">
        <v>1535</v>
      </c>
      <c r="C48" s="200" t="s">
        <v>459</v>
      </c>
      <c r="D48" s="218" t="s">
        <v>1428</v>
      </c>
      <c r="E48" s="218" t="s">
        <v>1429</v>
      </c>
      <c r="F48" s="219" t="s">
        <v>1536</v>
      </c>
      <c r="G48" s="197" t="s">
        <v>1431</v>
      </c>
      <c r="H48" s="220"/>
      <c r="I48" s="272">
        <v>1047500</v>
      </c>
      <c r="J48" s="273"/>
      <c r="K48" s="272">
        <f t="shared" si="2"/>
        <v>1047500</v>
      </c>
      <c r="L48" s="259"/>
      <c r="M48" s="259"/>
      <c r="N48" s="260"/>
      <c r="Q48" s="329"/>
      <c r="R48" s="330"/>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8"/>
      <c r="BK48" s="358"/>
      <c r="BL48" s="358"/>
      <c r="BM48" s="358"/>
    </row>
    <row r="49" spans="1:65" ht="93.75" hidden="1" customHeight="1">
      <c r="A49" s="216" t="s">
        <v>1537</v>
      </c>
      <c r="B49" s="217" t="s">
        <v>1538</v>
      </c>
      <c r="C49" s="200" t="s">
        <v>459</v>
      </c>
      <c r="D49" s="218" t="s">
        <v>1428</v>
      </c>
      <c r="E49" s="218" t="s">
        <v>1429</v>
      </c>
      <c r="F49" s="219" t="s">
        <v>1539</v>
      </c>
      <c r="G49" s="197" t="s">
        <v>1431</v>
      </c>
      <c r="H49" s="220"/>
      <c r="I49" s="272">
        <v>780000</v>
      </c>
      <c r="J49" s="273"/>
      <c r="K49" s="272">
        <f t="shared" si="2"/>
        <v>780000</v>
      </c>
      <c r="L49" s="259"/>
      <c r="M49" s="259"/>
      <c r="N49" s="260"/>
      <c r="Q49" s="329"/>
      <c r="R49" s="330"/>
      <c r="AK49" s="358"/>
      <c r="AL49" s="358"/>
      <c r="AM49" s="358"/>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row>
    <row r="50" spans="1:65" ht="88.5" hidden="1" customHeight="1">
      <c r="A50" s="198" t="s">
        <v>1459</v>
      </c>
      <c r="B50" s="205" t="s">
        <v>1540</v>
      </c>
      <c r="C50" s="188" t="s">
        <v>459</v>
      </c>
      <c r="D50" s="189" t="s">
        <v>1428</v>
      </c>
      <c r="E50" s="189" t="s">
        <v>1429</v>
      </c>
      <c r="F50" s="208" t="s">
        <v>1541</v>
      </c>
      <c r="G50" s="197" t="s">
        <v>1431</v>
      </c>
      <c r="H50" s="243"/>
      <c r="I50" s="243">
        <v>250000</v>
      </c>
      <c r="J50" s="294"/>
      <c r="K50" s="272">
        <f t="shared" si="2"/>
        <v>250000</v>
      </c>
      <c r="L50" s="259"/>
      <c r="M50" s="259"/>
      <c r="N50" s="260"/>
      <c r="Q50" s="329"/>
      <c r="R50" s="330"/>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8"/>
      <c r="BK50" s="358"/>
      <c r="BL50" s="358"/>
      <c r="BM50" s="358"/>
    </row>
    <row r="51" spans="1:65" ht="81.75" hidden="1" customHeight="1">
      <c r="A51" s="198" t="s">
        <v>1542</v>
      </c>
      <c r="B51" s="235" t="s">
        <v>1543</v>
      </c>
      <c r="C51" s="189" t="s">
        <v>1544</v>
      </c>
      <c r="D51" s="189" t="s">
        <v>1428</v>
      </c>
      <c r="E51" s="189" t="s">
        <v>1429</v>
      </c>
      <c r="F51" s="201" t="s">
        <v>1545</v>
      </c>
      <c r="G51" s="197" t="s">
        <v>1431</v>
      </c>
      <c r="H51" s="234">
        <v>8945941</v>
      </c>
      <c r="I51" s="234">
        <v>431900</v>
      </c>
      <c r="J51" s="264">
        <v>475000</v>
      </c>
      <c r="K51" s="272">
        <f t="shared" si="2"/>
        <v>9852841</v>
      </c>
      <c r="L51" s="259"/>
      <c r="M51" s="259"/>
      <c r="N51" s="260"/>
      <c r="Q51" s="329"/>
      <c r="R51" s="330"/>
      <c r="AK51" s="358"/>
      <c r="AL51" s="358"/>
      <c r="AM51" s="358"/>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row>
    <row r="52" spans="1:65" ht="66.75" hidden="1" customHeight="1">
      <c r="A52" s="198" t="s">
        <v>1546</v>
      </c>
      <c r="B52" s="205" t="s">
        <v>1547</v>
      </c>
      <c r="C52" s="189" t="s">
        <v>1544</v>
      </c>
      <c r="D52" s="188" t="s">
        <v>1428</v>
      </c>
      <c r="E52" s="188" t="s">
        <v>1429</v>
      </c>
      <c r="F52" s="201" t="s">
        <v>1548</v>
      </c>
      <c r="G52" s="197" t="s">
        <v>1431</v>
      </c>
      <c r="H52" s="236"/>
      <c r="I52" s="234">
        <v>108740</v>
      </c>
      <c r="J52" s="264"/>
      <c r="K52" s="272">
        <f t="shared" si="2"/>
        <v>108740</v>
      </c>
      <c r="L52" s="259"/>
      <c r="M52" s="259"/>
      <c r="N52" s="260"/>
      <c r="Q52" s="329"/>
      <c r="R52" s="330"/>
      <c r="AK52" s="358"/>
      <c r="AL52" s="358"/>
      <c r="AM52" s="358"/>
      <c r="AN52" s="358"/>
      <c r="AO52" s="358"/>
      <c r="AP52" s="358"/>
      <c r="AQ52" s="358"/>
      <c r="AR52" s="358"/>
      <c r="AS52" s="358"/>
      <c r="AT52" s="358"/>
      <c r="AU52" s="358"/>
      <c r="AV52" s="358"/>
      <c r="AW52" s="358"/>
      <c r="AX52" s="358"/>
      <c r="AY52" s="358"/>
      <c r="AZ52" s="358"/>
      <c r="BA52" s="358"/>
      <c r="BB52" s="358"/>
      <c r="BC52" s="358"/>
      <c r="BD52" s="358"/>
      <c r="BE52" s="358"/>
      <c r="BF52" s="358"/>
      <c r="BG52" s="358"/>
      <c r="BH52" s="358"/>
      <c r="BI52" s="358"/>
      <c r="BJ52" s="358"/>
      <c r="BK52" s="358"/>
      <c r="BL52" s="358"/>
      <c r="BM52" s="358"/>
    </row>
    <row r="53" spans="1:65" ht="74.25" hidden="1" customHeight="1">
      <c r="A53" s="198" t="s">
        <v>1549</v>
      </c>
      <c r="B53" s="205" t="s">
        <v>1550</v>
      </c>
      <c r="C53" s="189" t="s">
        <v>1544</v>
      </c>
      <c r="D53" s="189" t="s">
        <v>1428</v>
      </c>
      <c r="E53" s="189" t="s">
        <v>1429</v>
      </c>
      <c r="F53" s="201" t="s">
        <v>1551</v>
      </c>
      <c r="G53" s="197" t="s">
        <v>1431</v>
      </c>
      <c r="H53" s="236"/>
      <c r="I53" s="234">
        <v>90000</v>
      </c>
      <c r="J53" s="264"/>
      <c r="K53" s="272">
        <f t="shared" si="2"/>
        <v>90000</v>
      </c>
      <c r="L53" s="259"/>
      <c r="M53" s="259"/>
      <c r="N53" s="260"/>
      <c r="Q53" s="329"/>
      <c r="R53" s="330"/>
      <c r="AK53" s="358"/>
      <c r="AL53" s="358"/>
      <c r="AM53" s="358"/>
      <c r="AN53" s="358"/>
      <c r="AO53" s="358"/>
      <c r="AP53" s="358"/>
      <c r="AQ53" s="358"/>
      <c r="AR53" s="358"/>
      <c r="AS53" s="358"/>
      <c r="AT53" s="358"/>
      <c r="AU53" s="358"/>
      <c r="AV53" s="358"/>
      <c r="AW53" s="358"/>
      <c r="AX53" s="358"/>
      <c r="AY53" s="358"/>
      <c r="AZ53" s="358"/>
      <c r="BA53" s="358"/>
      <c r="BB53" s="358"/>
      <c r="BC53" s="358"/>
      <c r="BD53" s="358"/>
      <c r="BE53" s="358"/>
      <c r="BF53" s="358"/>
      <c r="BG53" s="358"/>
      <c r="BH53" s="358"/>
      <c r="BI53" s="358"/>
      <c r="BJ53" s="358"/>
      <c r="BK53" s="358"/>
      <c r="BL53" s="358"/>
      <c r="BM53" s="358"/>
    </row>
    <row r="54" spans="1:65" ht="58.5" hidden="1" customHeight="1">
      <c r="A54" s="198" t="s">
        <v>1552</v>
      </c>
      <c r="B54" s="205" t="s">
        <v>1553</v>
      </c>
      <c r="C54" s="189" t="s">
        <v>1544</v>
      </c>
      <c r="D54" s="189" t="s">
        <v>1428</v>
      </c>
      <c r="E54" s="189" t="s">
        <v>1429</v>
      </c>
      <c r="F54" s="201" t="s">
        <v>1554</v>
      </c>
      <c r="G54" s="197" t="s">
        <v>1431</v>
      </c>
      <c r="H54" s="236"/>
      <c r="I54" s="234">
        <v>180000</v>
      </c>
      <c r="J54" s="264"/>
      <c r="K54" s="272">
        <f t="shared" si="2"/>
        <v>180000</v>
      </c>
      <c r="L54" s="259"/>
      <c r="M54" s="259"/>
      <c r="N54" s="260"/>
      <c r="Q54" s="329"/>
      <c r="R54" s="330"/>
      <c r="AK54" s="358"/>
      <c r="AL54" s="358"/>
      <c r="AM54" s="358"/>
      <c r="AN54" s="358"/>
      <c r="AO54" s="358"/>
      <c r="AP54" s="358"/>
      <c r="AQ54" s="358"/>
      <c r="AR54" s="358"/>
      <c r="AS54" s="358"/>
      <c r="AT54" s="358"/>
      <c r="AU54" s="358"/>
      <c r="AV54" s="358"/>
      <c r="AW54" s="358"/>
      <c r="AX54" s="358"/>
      <c r="AY54" s="358"/>
      <c r="AZ54" s="358"/>
      <c r="BA54" s="358"/>
      <c r="BB54" s="358"/>
      <c r="BC54" s="358"/>
      <c r="BD54" s="358"/>
      <c r="BE54" s="358"/>
      <c r="BF54" s="358"/>
      <c r="BG54" s="358"/>
      <c r="BH54" s="358"/>
      <c r="BI54" s="358"/>
      <c r="BJ54" s="358"/>
      <c r="BK54" s="358"/>
      <c r="BL54" s="358"/>
      <c r="BM54" s="358"/>
    </row>
    <row r="55" spans="1:65" ht="59.25" hidden="1" customHeight="1">
      <c r="A55" s="198" t="s">
        <v>1555</v>
      </c>
      <c r="B55" s="205" t="s">
        <v>1556</v>
      </c>
      <c r="C55" s="189" t="s">
        <v>1544</v>
      </c>
      <c r="D55" s="189" t="s">
        <v>1428</v>
      </c>
      <c r="E55" s="189" t="s">
        <v>1429</v>
      </c>
      <c r="F55" s="201" t="s">
        <v>1557</v>
      </c>
      <c r="G55" s="197" t="s">
        <v>1431</v>
      </c>
      <c r="H55" s="236"/>
      <c r="I55" s="234">
        <v>400000</v>
      </c>
      <c r="J55" s="264"/>
      <c r="K55" s="272">
        <f t="shared" si="2"/>
        <v>400000</v>
      </c>
      <c r="L55" s="259"/>
      <c r="M55" s="259"/>
      <c r="N55" s="260"/>
      <c r="O55" s="295"/>
      <c r="P55" s="295"/>
      <c r="Q55" s="329"/>
      <c r="R55" s="330"/>
      <c r="S55" s="344"/>
      <c r="T55" s="345"/>
      <c r="U55" s="346"/>
      <c r="V55" s="347"/>
      <c r="W55" s="348"/>
      <c r="X55" s="295"/>
      <c r="Y55" s="295"/>
      <c r="Z55" s="295"/>
      <c r="AA55" s="295"/>
      <c r="AB55" s="295"/>
      <c r="AC55" s="295"/>
      <c r="AD55" s="295"/>
      <c r="AE55" s="295"/>
      <c r="AF55" s="295"/>
      <c r="AG55" s="295"/>
      <c r="AH55" s="295"/>
      <c r="AI55" s="295"/>
      <c r="AJ55" s="371"/>
      <c r="AK55" s="190"/>
      <c r="AL55" s="358"/>
      <c r="AM55" s="358"/>
      <c r="AN55" s="358"/>
      <c r="AO55" s="358"/>
      <c r="AP55" s="358"/>
      <c r="AQ55" s="358"/>
      <c r="AR55" s="358"/>
      <c r="AS55" s="358"/>
      <c r="AT55" s="358"/>
      <c r="AU55" s="358"/>
      <c r="AV55" s="358"/>
      <c r="AW55" s="358"/>
      <c r="AX55" s="358"/>
      <c r="AY55" s="358"/>
      <c r="AZ55" s="358"/>
      <c r="BA55" s="358"/>
      <c r="BB55" s="358"/>
      <c r="BC55" s="358"/>
      <c r="BD55" s="358"/>
      <c r="BE55" s="358"/>
      <c r="BF55" s="358"/>
      <c r="BG55" s="358"/>
      <c r="BH55" s="358"/>
      <c r="BI55" s="358"/>
      <c r="BJ55" s="358"/>
      <c r="BK55" s="358"/>
      <c r="BL55" s="358"/>
      <c r="BM55" s="358"/>
    </row>
    <row r="56" spans="1:65" ht="55.5" hidden="1" customHeight="1">
      <c r="A56" s="198" t="s">
        <v>1558</v>
      </c>
      <c r="B56" s="205" t="s">
        <v>1559</v>
      </c>
      <c r="C56" s="189" t="s">
        <v>1544</v>
      </c>
      <c r="D56" s="189" t="s">
        <v>1428</v>
      </c>
      <c r="E56" s="189" t="s">
        <v>1429</v>
      </c>
      <c r="F56" s="201" t="s">
        <v>1560</v>
      </c>
      <c r="G56" s="197" t="s">
        <v>1431</v>
      </c>
      <c r="H56" s="236"/>
      <c r="I56" s="234">
        <v>275000</v>
      </c>
      <c r="J56" s="264"/>
      <c r="K56" s="272">
        <f t="shared" si="2"/>
        <v>275000</v>
      </c>
      <c r="L56" s="259"/>
      <c r="M56" s="259"/>
      <c r="N56" s="260"/>
      <c r="Q56" s="329"/>
      <c r="R56" s="330"/>
      <c r="T56" s="340"/>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8"/>
      <c r="BM56" s="358"/>
    </row>
    <row r="57" spans="1:65" ht="55.5" hidden="1" customHeight="1">
      <c r="A57" s="198" t="s">
        <v>1561</v>
      </c>
      <c r="B57" s="205" t="s">
        <v>1562</v>
      </c>
      <c r="C57" s="189" t="s">
        <v>1544</v>
      </c>
      <c r="D57" s="189" t="s">
        <v>1428</v>
      </c>
      <c r="E57" s="189" t="s">
        <v>1429</v>
      </c>
      <c r="F57" s="201" t="s">
        <v>1563</v>
      </c>
      <c r="G57" s="197" t="s">
        <v>1431</v>
      </c>
      <c r="H57" s="236"/>
      <c r="I57" s="234">
        <v>200000</v>
      </c>
      <c r="J57" s="264"/>
      <c r="K57" s="272">
        <f t="shared" si="2"/>
        <v>200000</v>
      </c>
      <c r="L57" s="259"/>
      <c r="M57" s="259"/>
      <c r="N57" s="260"/>
      <c r="Q57" s="329"/>
      <c r="R57" s="330"/>
      <c r="AK57" s="358"/>
      <c r="AL57" s="358"/>
      <c r="AM57" s="358"/>
      <c r="AN57" s="358"/>
      <c r="AO57" s="358"/>
      <c r="AP57" s="358"/>
      <c r="AQ57" s="358"/>
      <c r="AR57" s="358"/>
      <c r="AS57" s="358"/>
      <c r="AT57" s="358"/>
      <c r="AU57" s="358"/>
      <c r="AV57" s="358"/>
      <c r="AW57" s="358"/>
      <c r="AX57" s="358"/>
      <c r="AY57" s="358"/>
      <c r="AZ57" s="358"/>
      <c r="BA57" s="358"/>
      <c r="BB57" s="358"/>
      <c r="BC57" s="358"/>
      <c r="BD57" s="358"/>
      <c r="BE57" s="358"/>
      <c r="BF57" s="358"/>
      <c r="BG57" s="358"/>
      <c r="BH57" s="358"/>
      <c r="BI57" s="358"/>
      <c r="BJ57" s="358"/>
      <c r="BK57" s="358"/>
      <c r="BL57" s="358"/>
      <c r="BM57" s="358"/>
    </row>
    <row r="58" spans="1:65" s="159" customFormat="1" ht="51" hidden="1" customHeight="1">
      <c r="A58" s="198" t="s">
        <v>1564</v>
      </c>
      <c r="B58" s="235" t="s">
        <v>1565</v>
      </c>
      <c r="C58" s="189" t="s">
        <v>1566</v>
      </c>
      <c r="D58" s="189" t="s">
        <v>1428</v>
      </c>
      <c r="E58" s="189" t="s">
        <v>1429</v>
      </c>
      <c r="F58" s="201" t="s">
        <v>1567</v>
      </c>
      <c r="G58" s="197" t="s">
        <v>1431</v>
      </c>
      <c r="H58" s="234">
        <v>4333061</v>
      </c>
      <c r="I58" s="234">
        <f>353242+1500</f>
        <v>354742</v>
      </c>
      <c r="J58" s="264">
        <v>80000</v>
      </c>
      <c r="K58" s="272">
        <f t="shared" si="2"/>
        <v>4767803</v>
      </c>
      <c r="L58" s="259"/>
      <c r="M58" s="259"/>
      <c r="N58" s="260"/>
      <c r="O58" s="180"/>
      <c r="P58" s="180"/>
      <c r="Q58" s="329"/>
      <c r="R58" s="330"/>
      <c r="S58" s="183"/>
      <c r="T58" s="184"/>
      <c r="U58" s="185"/>
      <c r="V58" s="186"/>
      <c r="W58" s="187"/>
      <c r="X58" s="180"/>
      <c r="Y58" s="180"/>
      <c r="Z58" s="180"/>
      <c r="AA58" s="180"/>
      <c r="AB58" s="180"/>
      <c r="AC58" s="180"/>
      <c r="AD58" s="180"/>
      <c r="AE58" s="180"/>
      <c r="AF58" s="180"/>
      <c r="AG58" s="180"/>
      <c r="AH58" s="180"/>
      <c r="AI58" s="18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row>
    <row r="59" spans="1:65" ht="33" hidden="1" customHeight="1">
      <c r="A59" s="198" t="s">
        <v>1568</v>
      </c>
      <c r="B59" s="235" t="s">
        <v>1569</v>
      </c>
      <c r="C59" s="189" t="s">
        <v>1570</v>
      </c>
      <c r="D59" s="189" t="s">
        <v>1428</v>
      </c>
      <c r="E59" s="189" t="s">
        <v>1429</v>
      </c>
      <c r="F59" s="201" t="s">
        <v>1571</v>
      </c>
      <c r="G59" s="197" t="s">
        <v>1431</v>
      </c>
      <c r="H59" s="234">
        <v>24750028</v>
      </c>
      <c r="I59" s="234">
        <v>6163500</v>
      </c>
      <c r="J59" s="264">
        <v>4007000</v>
      </c>
      <c r="K59" s="272">
        <f t="shared" si="2"/>
        <v>34920528</v>
      </c>
      <c r="L59" s="259"/>
      <c r="M59" s="259"/>
      <c r="N59" s="260"/>
      <c r="Q59" s="329"/>
      <c r="R59" s="330"/>
      <c r="AK59" s="358"/>
      <c r="AL59" s="358"/>
      <c r="AM59" s="358"/>
      <c r="AN59" s="358"/>
      <c r="AO59" s="358"/>
      <c r="AP59" s="358"/>
      <c r="AQ59" s="358"/>
      <c r="AR59" s="358"/>
      <c r="AS59" s="358"/>
      <c r="AT59" s="358"/>
      <c r="AU59" s="358"/>
      <c r="AV59" s="358"/>
      <c r="AW59" s="358"/>
      <c r="AX59" s="358"/>
      <c r="AY59" s="358"/>
      <c r="AZ59" s="358"/>
      <c r="BA59" s="358"/>
      <c r="BB59" s="358"/>
      <c r="BC59" s="358"/>
      <c r="BD59" s="358"/>
      <c r="BE59" s="358"/>
      <c r="BF59" s="358"/>
      <c r="BG59" s="358"/>
      <c r="BH59" s="358"/>
      <c r="BI59" s="358"/>
      <c r="BJ59" s="358"/>
      <c r="BK59" s="358"/>
      <c r="BL59" s="358"/>
      <c r="BM59" s="358"/>
    </row>
    <row r="60" spans="1:65" s="156" customFormat="1" ht="45" hidden="1" customHeight="1">
      <c r="A60" s="209" t="s">
        <v>1572</v>
      </c>
      <c r="B60" s="210" t="s">
        <v>1573</v>
      </c>
      <c r="C60" s="212" t="s">
        <v>1570</v>
      </c>
      <c r="D60" s="212" t="s">
        <v>1428</v>
      </c>
      <c r="E60" s="212" t="s">
        <v>1429</v>
      </c>
      <c r="F60" s="213" t="s">
        <v>1574</v>
      </c>
      <c r="G60" s="214" t="s">
        <v>1431</v>
      </c>
      <c r="H60" s="244"/>
      <c r="I60" s="244">
        <v>5845799</v>
      </c>
      <c r="J60" s="265"/>
      <c r="K60" s="292">
        <f t="shared" si="2"/>
        <v>5845799</v>
      </c>
      <c r="L60" s="268"/>
      <c r="M60" s="268"/>
      <c r="N60" s="269"/>
      <c r="O60" s="270"/>
      <c r="P60" s="270"/>
      <c r="Q60" s="331"/>
      <c r="R60" s="331"/>
      <c r="S60" s="270"/>
      <c r="T60" s="184"/>
      <c r="U60" s="332"/>
      <c r="V60" s="186"/>
      <c r="W60" s="332"/>
      <c r="X60" s="270"/>
      <c r="Y60" s="270"/>
      <c r="Z60" s="270"/>
      <c r="AA60" s="270"/>
      <c r="AB60" s="270"/>
      <c r="AC60" s="270"/>
      <c r="AD60" s="270"/>
      <c r="AE60" s="270"/>
      <c r="AF60" s="270"/>
      <c r="AG60" s="270"/>
      <c r="AH60" s="270"/>
      <c r="AI60" s="270"/>
      <c r="AK60" s="360"/>
      <c r="AL60" s="360"/>
      <c r="AM60" s="360"/>
      <c r="AN60" s="360"/>
      <c r="AO60" s="360"/>
      <c r="AP60" s="360"/>
      <c r="AQ60" s="360"/>
      <c r="AR60" s="360"/>
      <c r="AS60" s="360"/>
      <c r="AT60" s="360"/>
      <c r="AU60" s="360"/>
      <c r="AV60" s="360"/>
      <c r="AW60" s="360"/>
      <c r="AX60" s="360"/>
      <c r="AY60" s="360"/>
      <c r="AZ60" s="360"/>
      <c r="BA60" s="360"/>
      <c r="BB60" s="360"/>
      <c r="BC60" s="360"/>
      <c r="BD60" s="360"/>
      <c r="BE60" s="360"/>
      <c r="BF60" s="360"/>
      <c r="BG60" s="360"/>
      <c r="BH60" s="360"/>
      <c r="BI60" s="360"/>
      <c r="BJ60" s="360"/>
      <c r="BK60" s="360"/>
      <c r="BL60" s="360"/>
      <c r="BM60" s="360"/>
    </row>
    <row r="61" spans="1:65" s="156" customFormat="1" ht="45" hidden="1" customHeight="1">
      <c r="A61" s="209" t="s">
        <v>1575</v>
      </c>
      <c r="B61" s="210" t="s">
        <v>1576</v>
      </c>
      <c r="C61" s="212" t="s">
        <v>1570</v>
      </c>
      <c r="D61" s="212" t="s">
        <v>1428</v>
      </c>
      <c r="E61" s="212" t="s">
        <v>1429</v>
      </c>
      <c r="F61" s="213" t="s">
        <v>1577</v>
      </c>
      <c r="G61" s="214" t="s">
        <v>1431</v>
      </c>
      <c r="H61" s="244"/>
      <c r="I61" s="244">
        <v>3700000</v>
      </c>
      <c r="J61" s="265"/>
      <c r="K61" s="292">
        <f t="shared" si="2"/>
        <v>3700000</v>
      </c>
      <c r="L61" s="268"/>
      <c r="M61" s="268"/>
      <c r="N61" s="269"/>
      <c r="O61" s="270"/>
      <c r="P61" s="270"/>
      <c r="Q61" s="331"/>
      <c r="R61" s="331"/>
      <c r="S61" s="270"/>
      <c r="T61" s="184"/>
      <c r="U61" s="332"/>
      <c r="V61" s="186"/>
      <c r="W61" s="332"/>
      <c r="X61" s="270"/>
      <c r="Y61" s="270"/>
      <c r="Z61" s="270"/>
      <c r="AA61" s="270"/>
      <c r="AB61" s="270"/>
      <c r="AC61" s="270"/>
      <c r="AD61" s="270"/>
      <c r="AE61" s="270"/>
      <c r="AF61" s="270"/>
      <c r="AG61" s="270"/>
      <c r="AH61" s="270"/>
      <c r="AI61" s="270"/>
      <c r="AK61" s="360"/>
      <c r="AL61" s="360"/>
      <c r="AM61" s="360"/>
      <c r="AN61" s="360"/>
      <c r="AO61" s="360"/>
      <c r="AP61" s="360"/>
      <c r="AQ61" s="360"/>
      <c r="AR61" s="360"/>
      <c r="AS61" s="360"/>
      <c r="AT61" s="360"/>
      <c r="AU61" s="360"/>
      <c r="AV61" s="360"/>
      <c r="AW61" s="360"/>
      <c r="AX61" s="360"/>
      <c r="AY61" s="360"/>
      <c r="AZ61" s="360"/>
      <c r="BA61" s="360"/>
      <c r="BB61" s="360"/>
      <c r="BC61" s="360"/>
      <c r="BD61" s="360"/>
      <c r="BE61" s="360"/>
      <c r="BF61" s="360"/>
      <c r="BG61" s="360"/>
      <c r="BH61" s="360"/>
      <c r="BI61" s="360"/>
      <c r="BJ61" s="360"/>
      <c r="BK61" s="360"/>
      <c r="BL61" s="360"/>
      <c r="BM61" s="360"/>
    </row>
    <row r="62" spans="1:65" s="156" customFormat="1" ht="45" hidden="1" customHeight="1">
      <c r="A62" s="209" t="s">
        <v>1578</v>
      </c>
      <c r="B62" s="210" t="s">
        <v>1579</v>
      </c>
      <c r="C62" s="212" t="s">
        <v>1570</v>
      </c>
      <c r="D62" s="212" t="s">
        <v>1428</v>
      </c>
      <c r="E62" s="212" t="s">
        <v>1429</v>
      </c>
      <c r="F62" s="213" t="s">
        <v>1580</v>
      </c>
      <c r="G62" s="214" t="s">
        <v>1431</v>
      </c>
      <c r="H62" s="244"/>
      <c r="I62" s="244">
        <v>880000</v>
      </c>
      <c r="J62" s="265"/>
      <c r="K62" s="292">
        <f t="shared" si="2"/>
        <v>880000</v>
      </c>
      <c r="L62" s="268"/>
      <c r="M62" s="268"/>
      <c r="N62" s="269"/>
      <c r="O62" s="270"/>
      <c r="P62" s="270"/>
      <c r="Q62" s="331"/>
      <c r="R62" s="331"/>
      <c r="S62" s="270"/>
      <c r="T62" s="184"/>
      <c r="U62" s="332"/>
      <c r="V62" s="186"/>
      <c r="W62" s="332"/>
      <c r="X62" s="270"/>
      <c r="Y62" s="270"/>
      <c r="Z62" s="270"/>
      <c r="AA62" s="270"/>
      <c r="AB62" s="270"/>
      <c r="AC62" s="270"/>
      <c r="AD62" s="270"/>
      <c r="AE62" s="270"/>
      <c r="AF62" s="270"/>
      <c r="AG62" s="270"/>
      <c r="AH62" s="270"/>
      <c r="AI62" s="270"/>
      <c r="AK62" s="360"/>
      <c r="AL62" s="360"/>
      <c r="AM62" s="360"/>
      <c r="AN62" s="360"/>
      <c r="AO62" s="360"/>
      <c r="AP62" s="360"/>
      <c r="AQ62" s="360"/>
      <c r="AR62" s="360"/>
      <c r="AS62" s="360"/>
      <c r="AT62" s="360"/>
      <c r="AU62" s="360"/>
      <c r="AV62" s="360"/>
      <c r="AW62" s="360"/>
      <c r="AX62" s="360"/>
      <c r="AY62" s="360"/>
      <c r="AZ62" s="360"/>
      <c r="BA62" s="360"/>
      <c r="BB62" s="360"/>
      <c r="BC62" s="360"/>
      <c r="BD62" s="360"/>
      <c r="BE62" s="360"/>
      <c r="BF62" s="360"/>
      <c r="BG62" s="360"/>
      <c r="BH62" s="360"/>
      <c r="BI62" s="360"/>
      <c r="BJ62" s="360"/>
      <c r="BK62" s="360"/>
      <c r="BL62" s="360"/>
      <c r="BM62" s="360"/>
    </row>
    <row r="63" spans="1:65" s="156" customFormat="1" ht="54.75" hidden="1" customHeight="1">
      <c r="A63" s="209" t="s">
        <v>1581</v>
      </c>
      <c r="B63" s="210" t="s">
        <v>1582</v>
      </c>
      <c r="C63" s="212" t="s">
        <v>1570</v>
      </c>
      <c r="D63" s="212" t="s">
        <v>1428</v>
      </c>
      <c r="E63" s="212" t="s">
        <v>1429</v>
      </c>
      <c r="F63" s="213" t="s">
        <v>1583</v>
      </c>
      <c r="G63" s="214" t="s">
        <v>1431</v>
      </c>
      <c r="H63" s="244"/>
      <c r="I63" s="244">
        <f>3536767</f>
        <v>3536767</v>
      </c>
      <c r="J63" s="265"/>
      <c r="K63" s="244">
        <f t="shared" si="2"/>
        <v>3536767</v>
      </c>
      <c r="L63" s="268"/>
      <c r="M63" s="268"/>
      <c r="N63" s="214"/>
      <c r="O63" s="296"/>
      <c r="P63" s="296"/>
      <c r="Q63" s="331"/>
      <c r="R63" s="331"/>
      <c r="S63" s="296"/>
      <c r="T63" s="349"/>
      <c r="U63" s="350"/>
      <c r="V63" s="351"/>
      <c r="W63" s="350"/>
      <c r="X63" s="296"/>
      <c r="Y63" s="296"/>
      <c r="Z63" s="296"/>
      <c r="AA63" s="296"/>
      <c r="AB63" s="296"/>
      <c r="AC63" s="296"/>
      <c r="AD63" s="296"/>
      <c r="AE63" s="296"/>
      <c r="AF63" s="296"/>
      <c r="AG63" s="296"/>
      <c r="AH63" s="296"/>
      <c r="AI63" s="296"/>
      <c r="AJ63" s="372" t="s">
        <v>1584</v>
      </c>
      <c r="AK63" s="366"/>
      <c r="AL63" s="360"/>
      <c r="AM63" s="360"/>
      <c r="AN63" s="360"/>
      <c r="AO63" s="360"/>
      <c r="AP63" s="360"/>
      <c r="AQ63" s="360"/>
      <c r="AR63" s="360"/>
      <c r="AS63" s="360"/>
      <c r="AT63" s="360"/>
      <c r="AU63" s="360"/>
      <c r="AV63" s="360"/>
      <c r="AW63" s="360"/>
      <c r="AX63" s="360"/>
      <c r="AY63" s="360"/>
      <c r="AZ63" s="360"/>
      <c r="BA63" s="360"/>
      <c r="BB63" s="360"/>
      <c r="BC63" s="360"/>
      <c r="BD63" s="360"/>
      <c r="BE63" s="360"/>
      <c r="BF63" s="360"/>
      <c r="BG63" s="360"/>
      <c r="BH63" s="360"/>
      <c r="BI63" s="360"/>
      <c r="BJ63" s="360"/>
      <c r="BK63" s="360"/>
      <c r="BL63" s="360"/>
      <c r="BM63" s="360"/>
    </row>
    <row r="64" spans="1:65" s="160" customFormat="1" ht="23.25" hidden="1" customHeight="1">
      <c r="A64" s="245"/>
      <c r="B64" s="246" t="s">
        <v>1585</v>
      </c>
      <c r="C64" s="247" t="s">
        <v>1570</v>
      </c>
      <c r="D64" s="247" t="s">
        <v>1428</v>
      </c>
      <c r="E64" s="247" t="s">
        <v>1429</v>
      </c>
      <c r="F64" s="248" t="s">
        <v>1586</v>
      </c>
      <c r="G64" s="249" t="s">
        <v>1431</v>
      </c>
      <c r="H64" s="250"/>
      <c r="I64" s="250"/>
      <c r="J64" s="297">
        <v>1600000</v>
      </c>
      <c r="K64" s="250">
        <f t="shared" si="2"/>
        <v>1600000</v>
      </c>
      <c r="L64" s="298"/>
      <c r="M64" s="298"/>
      <c r="N64" s="249"/>
      <c r="O64" s="299"/>
      <c r="P64" s="299"/>
      <c r="Q64" s="352"/>
      <c r="R64" s="352"/>
      <c r="S64" s="299"/>
      <c r="T64" s="353"/>
      <c r="U64" s="354"/>
      <c r="V64" s="355"/>
      <c r="W64" s="354"/>
      <c r="X64" s="299"/>
      <c r="Y64" s="299"/>
      <c r="Z64" s="299"/>
      <c r="AA64" s="299"/>
      <c r="AB64" s="299"/>
      <c r="AC64" s="299"/>
      <c r="AD64" s="299"/>
      <c r="AE64" s="299"/>
      <c r="AF64" s="299"/>
      <c r="AG64" s="299"/>
      <c r="AH64" s="299"/>
      <c r="AI64" s="299"/>
      <c r="AJ64" s="373"/>
      <c r="AK64" s="374"/>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c r="BK64" s="375"/>
      <c r="BL64" s="375"/>
      <c r="BM64" s="375"/>
    </row>
    <row r="65" spans="1:65" s="160" customFormat="1" ht="34.5" hidden="1" customHeight="1">
      <c r="A65" s="245"/>
      <c r="B65" s="246" t="s">
        <v>1587</v>
      </c>
      <c r="C65" s="247" t="s">
        <v>1570</v>
      </c>
      <c r="D65" s="247" t="s">
        <v>1428</v>
      </c>
      <c r="E65" s="247" t="s">
        <v>1429</v>
      </c>
      <c r="F65" s="248" t="s">
        <v>1588</v>
      </c>
      <c r="G65" s="249" t="s">
        <v>1431</v>
      </c>
      <c r="H65" s="250"/>
      <c r="I65" s="250"/>
      <c r="J65" s="297">
        <v>1500000</v>
      </c>
      <c r="K65" s="250">
        <f t="shared" si="2"/>
        <v>1500000</v>
      </c>
      <c r="L65" s="298"/>
      <c r="M65" s="298"/>
      <c r="N65" s="249"/>
      <c r="O65" s="299"/>
      <c r="P65" s="299"/>
      <c r="Q65" s="352"/>
      <c r="R65" s="352"/>
      <c r="S65" s="299"/>
      <c r="T65" s="353"/>
      <c r="U65" s="406">
        <f>+K65</f>
        <v>1500000</v>
      </c>
      <c r="V65" s="355"/>
      <c r="W65" s="354"/>
      <c r="X65" s="299"/>
      <c r="Y65" s="299"/>
      <c r="Z65" s="299"/>
      <c r="AA65" s="299"/>
      <c r="AB65" s="299"/>
      <c r="AC65" s="299"/>
      <c r="AD65" s="299"/>
      <c r="AE65" s="299"/>
      <c r="AF65" s="299"/>
      <c r="AG65" s="299"/>
      <c r="AH65" s="299"/>
      <c r="AI65" s="299"/>
      <c r="AJ65" s="373"/>
      <c r="AK65" s="374"/>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row>
    <row r="66" spans="1:65" s="156" customFormat="1" ht="49.5" hidden="1" customHeight="1">
      <c r="A66" s="209" t="s">
        <v>1589</v>
      </c>
      <c r="B66" s="376" t="s">
        <v>1590</v>
      </c>
      <c r="C66" s="212" t="s">
        <v>1591</v>
      </c>
      <c r="D66" s="212" t="s">
        <v>1428</v>
      </c>
      <c r="E66" s="212" t="s">
        <v>1429</v>
      </c>
      <c r="F66" s="213" t="s">
        <v>1592</v>
      </c>
      <c r="G66" s="214" t="s">
        <v>1431</v>
      </c>
      <c r="H66" s="244">
        <v>4360790</v>
      </c>
      <c r="I66" s="244">
        <v>260341.4</v>
      </c>
      <c r="J66" s="265"/>
      <c r="K66" s="292">
        <f t="shared" si="2"/>
        <v>4621131.4000000004</v>
      </c>
      <c r="L66" s="268"/>
      <c r="M66" s="268"/>
      <c r="N66" s="269"/>
      <c r="O66" s="270"/>
      <c r="P66" s="270"/>
      <c r="Q66" s="331"/>
      <c r="R66" s="331"/>
      <c r="S66" s="270"/>
      <c r="T66" s="184"/>
      <c r="U66" s="332"/>
      <c r="V66" s="186"/>
      <c r="W66" s="332"/>
      <c r="X66" s="270"/>
      <c r="Y66" s="270"/>
      <c r="Z66" s="270"/>
      <c r="AA66" s="270"/>
      <c r="AB66" s="270"/>
      <c r="AC66" s="270"/>
      <c r="AD66" s="270"/>
      <c r="AE66" s="270"/>
      <c r="AF66" s="270"/>
      <c r="AG66" s="270"/>
      <c r="AH66" s="270"/>
      <c r="AI66" s="270"/>
      <c r="AK66" s="360"/>
      <c r="AL66" s="360"/>
      <c r="AM66" s="360"/>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row>
    <row r="67" spans="1:65" s="159" customFormat="1" ht="32.25" hidden="1" customHeight="1">
      <c r="A67" s="198" t="s">
        <v>1593</v>
      </c>
      <c r="B67" s="235" t="s">
        <v>1594</v>
      </c>
      <c r="C67" s="189" t="s">
        <v>830</v>
      </c>
      <c r="D67" s="189" t="s">
        <v>1428</v>
      </c>
      <c r="E67" s="189" t="s">
        <v>1429</v>
      </c>
      <c r="F67" s="201" t="s">
        <v>1595</v>
      </c>
      <c r="G67" s="197" t="s">
        <v>1431</v>
      </c>
      <c r="H67" s="234">
        <v>10169679</v>
      </c>
      <c r="I67" s="234">
        <v>522115</v>
      </c>
      <c r="J67" s="264">
        <v>150000</v>
      </c>
      <c r="K67" s="272">
        <f t="shared" si="2"/>
        <v>10841794</v>
      </c>
      <c r="L67" s="259"/>
      <c r="M67" s="259"/>
      <c r="N67" s="260"/>
      <c r="O67" s="180"/>
      <c r="P67" s="180"/>
      <c r="Q67" s="329"/>
      <c r="R67" s="330"/>
      <c r="S67" s="183"/>
      <c r="T67" s="184"/>
      <c r="U67" s="185"/>
      <c r="V67" s="186"/>
      <c r="W67" s="187"/>
      <c r="X67" s="180"/>
      <c r="Y67" s="180"/>
      <c r="Z67" s="180"/>
      <c r="AA67" s="180"/>
      <c r="AB67" s="180"/>
      <c r="AC67" s="180"/>
      <c r="AD67" s="180"/>
      <c r="AE67" s="180"/>
      <c r="AF67" s="180"/>
      <c r="AG67" s="180"/>
      <c r="AH67" s="180"/>
      <c r="AI67" s="180"/>
      <c r="AK67" s="370"/>
      <c r="AL67" s="370"/>
      <c r="AM67" s="370"/>
      <c r="AN67" s="370"/>
      <c r="AO67" s="370"/>
      <c r="AP67" s="370"/>
      <c r="AQ67" s="370"/>
      <c r="AR67" s="370"/>
      <c r="AS67" s="370"/>
      <c r="AT67" s="370"/>
      <c r="AU67" s="370"/>
      <c r="AV67" s="370"/>
      <c r="AW67" s="370"/>
      <c r="AX67" s="370"/>
      <c r="AY67" s="370"/>
      <c r="AZ67" s="370"/>
      <c r="BA67" s="370"/>
      <c r="BB67" s="370"/>
      <c r="BC67" s="370"/>
      <c r="BD67" s="370"/>
      <c r="BE67" s="370"/>
      <c r="BF67" s="370"/>
      <c r="BG67" s="370"/>
      <c r="BH67" s="370"/>
      <c r="BI67" s="370"/>
      <c r="BJ67" s="370"/>
      <c r="BK67" s="370"/>
      <c r="BL67" s="370"/>
      <c r="BM67" s="370"/>
    </row>
    <row r="68" spans="1:65" s="159" customFormat="1" ht="56.25" hidden="1" customHeight="1">
      <c r="A68" s="198" t="s">
        <v>1596</v>
      </c>
      <c r="B68" s="235" t="s">
        <v>1597</v>
      </c>
      <c r="C68" s="189" t="s">
        <v>1598</v>
      </c>
      <c r="D68" s="189" t="s">
        <v>1428</v>
      </c>
      <c r="E68" s="189" t="s">
        <v>1429</v>
      </c>
      <c r="F68" s="201" t="s">
        <v>1599</v>
      </c>
      <c r="G68" s="197" t="s">
        <v>1431</v>
      </c>
      <c r="H68" s="234">
        <v>17031531</v>
      </c>
      <c r="I68" s="234">
        <v>2041900</v>
      </c>
      <c r="J68" s="264">
        <v>15000</v>
      </c>
      <c r="K68" s="272">
        <f t="shared" si="2"/>
        <v>19088431</v>
      </c>
      <c r="L68" s="259"/>
      <c r="M68" s="259"/>
      <c r="N68" s="260"/>
      <c r="O68" s="180"/>
      <c r="P68" s="180"/>
      <c r="Q68" s="329"/>
      <c r="R68" s="330"/>
      <c r="S68" s="183"/>
      <c r="T68" s="184"/>
      <c r="U68" s="185"/>
      <c r="V68" s="186"/>
      <c r="W68" s="187"/>
      <c r="X68" s="180"/>
      <c r="Y68" s="180"/>
      <c r="Z68" s="180"/>
      <c r="AA68" s="180"/>
      <c r="AB68" s="180"/>
      <c r="AC68" s="180"/>
      <c r="AD68" s="180"/>
      <c r="AE68" s="180"/>
      <c r="AF68" s="180"/>
      <c r="AG68" s="180"/>
      <c r="AH68" s="180"/>
      <c r="AI68" s="180"/>
      <c r="AK68" s="370"/>
      <c r="AL68" s="370"/>
      <c r="AM68" s="370"/>
      <c r="AN68" s="370"/>
      <c r="AO68" s="370"/>
      <c r="AP68" s="370"/>
      <c r="AQ68" s="370"/>
      <c r="AR68" s="370"/>
      <c r="AS68" s="370"/>
      <c r="AT68" s="370"/>
      <c r="AU68" s="370"/>
      <c r="AV68" s="370"/>
      <c r="AW68" s="370"/>
      <c r="AX68" s="370"/>
      <c r="AY68" s="370"/>
      <c r="AZ68" s="370"/>
      <c r="BA68" s="370"/>
      <c r="BB68" s="370"/>
      <c r="BC68" s="370"/>
      <c r="BD68" s="370"/>
      <c r="BE68" s="370"/>
      <c r="BF68" s="370"/>
      <c r="BG68" s="370"/>
      <c r="BH68" s="370"/>
      <c r="BI68" s="370"/>
      <c r="BJ68" s="370"/>
      <c r="BK68" s="370"/>
      <c r="BL68" s="370"/>
      <c r="BM68" s="370"/>
    </row>
    <row r="69" spans="1:65" s="156" customFormat="1" ht="64.5" hidden="1" customHeight="1">
      <c r="A69" s="237" t="s">
        <v>1600</v>
      </c>
      <c r="B69" s="238" t="s">
        <v>1601</v>
      </c>
      <c r="C69" s="377" t="s">
        <v>1598</v>
      </c>
      <c r="D69" s="377" t="s">
        <v>1428</v>
      </c>
      <c r="E69" s="377" t="s">
        <v>1429</v>
      </c>
      <c r="F69" s="240" t="s">
        <v>1602</v>
      </c>
      <c r="G69" s="214" t="s">
        <v>1431</v>
      </c>
      <c r="H69" s="241"/>
      <c r="I69" s="244">
        <v>1303352</v>
      </c>
      <c r="J69" s="291"/>
      <c r="K69" s="292">
        <f t="shared" si="2"/>
        <v>1303352</v>
      </c>
      <c r="L69" s="268"/>
      <c r="M69" s="268"/>
      <c r="N69" s="269"/>
      <c r="O69" s="270"/>
      <c r="P69" s="270"/>
      <c r="Q69" s="331"/>
      <c r="R69" s="331"/>
      <c r="S69" s="270"/>
      <c r="T69" s="184"/>
      <c r="U69" s="332"/>
      <c r="V69" s="186"/>
      <c r="W69" s="332"/>
      <c r="X69" s="270"/>
      <c r="Y69" s="270"/>
      <c r="Z69" s="270"/>
      <c r="AA69" s="270"/>
      <c r="AB69" s="270"/>
      <c r="AC69" s="270"/>
      <c r="AD69" s="270"/>
      <c r="AE69" s="270"/>
      <c r="AF69" s="270"/>
      <c r="AG69" s="270"/>
      <c r="AH69" s="270"/>
      <c r="AI69" s="270"/>
      <c r="AK69" s="360"/>
      <c r="AL69" s="360"/>
      <c r="AM69" s="360"/>
      <c r="AN69" s="360"/>
      <c r="AO69" s="360"/>
      <c r="AP69" s="360"/>
      <c r="AQ69" s="360"/>
      <c r="AR69" s="360"/>
      <c r="AS69" s="360"/>
      <c r="AT69" s="360"/>
      <c r="AU69" s="360"/>
      <c r="AV69" s="360"/>
      <c r="AW69" s="360"/>
      <c r="AX69" s="360"/>
      <c r="AY69" s="360"/>
      <c r="AZ69" s="360"/>
      <c r="BA69" s="360"/>
      <c r="BB69" s="360"/>
      <c r="BC69" s="360"/>
      <c r="BD69" s="360"/>
      <c r="BE69" s="360"/>
      <c r="BF69" s="360"/>
      <c r="BG69" s="360"/>
      <c r="BH69" s="360"/>
      <c r="BI69" s="360"/>
      <c r="BJ69" s="360"/>
      <c r="BK69" s="360"/>
      <c r="BL69" s="360"/>
      <c r="BM69" s="360"/>
    </row>
    <row r="70" spans="1:65" s="156" customFormat="1" ht="39" hidden="1" customHeight="1">
      <c r="A70" s="237" t="s">
        <v>1603</v>
      </c>
      <c r="B70" s="238" t="s">
        <v>1604</v>
      </c>
      <c r="C70" s="377" t="s">
        <v>1598</v>
      </c>
      <c r="D70" s="377" t="s">
        <v>1428</v>
      </c>
      <c r="E70" s="377" t="s">
        <v>1429</v>
      </c>
      <c r="F70" s="240" t="s">
        <v>1605</v>
      </c>
      <c r="G70" s="214" t="s">
        <v>1431</v>
      </c>
      <c r="H70" s="241"/>
      <c r="I70" s="244">
        <v>150000</v>
      </c>
      <c r="J70" s="291"/>
      <c r="K70" s="292">
        <f t="shared" si="2"/>
        <v>150000</v>
      </c>
      <c r="L70" s="268"/>
      <c r="M70" s="268"/>
      <c r="N70" s="269"/>
      <c r="O70" s="270"/>
      <c r="P70" s="270"/>
      <c r="Q70" s="331"/>
      <c r="R70" s="331"/>
      <c r="S70" s="270"/>
      <c r="T70" s="184"/>
      <c r="U70" s="332"/>
      <c r="V70" s="186"/>
      <c r="W70" s="332"/>
      <c r="X70" s="270"/>
      <c r="Y70" s="270"/>
      <c r="Z70" s="270"/>
      <c r="AA70" s="270"/>
      <c r="AB70" s="270"/>
      <c r="AC70" s="270"/>
      <c r="AD70" s="270"/>
      <c r="AE70" s="270"/>
      <c r="AF70" s="270"/>
      <c r="AG70" s="270"/>
      <c r="AH70" s="270"/>
      <c r="AI70" s="270"/>
      <c r="AK70" s="360"/>
      <c r="AL70" s="360"/>
      <c r="AM70" s="360"/>
      <c r="AN70" s="360"/>
      <c r="AO70" s="360"/>
      <c r="AP70" s="360"/>
      <c r="AQ70" s="360"/>
      <c r="AR70" s="360"/>
      <c r="AS70" s="360"/>
      <c r="AT70" s="360"/>
      <c r="AU70" s="360"/>
      <c r="AV70" s="360"/>
      <c r="AW70" s="360"/>
      <c r="AX70" s="360"/>
      <c r="AY70" s="360"/>
      <c r="AZ70" s="360"/>
      <c r="BA70" s="360"/>
      <c r="BB70" s="360"/>
      <c r="BC70" s="360"/>
      <c r="BD70" s="360"/>
      <c r="BE70" s="360"/>
      <c r="BF70" s="360"/>
      <c r="BG70" s="360"/>
      <c r="BH70" s="360"/>
      <c r="BI70" s="360"/>
      <c r="BJ70" s="360"/>
      <c r="BK70" s="360"/>
      <c r="BL70" s="360"/>
      <c r="BM70" s="360"/>
    </row>
    <row r="71" spans="1:65" s="156" customFormat="1" ht="42.75" hidden="1" customHeight="1">
      <c r="A71" s="237"/>
      <c r="B71" s="238" t="s">
        <v>1606</v>
      </c>
      <c r="C71" s="377" t="s">
        <v>1598</v>
      </c>
      <c r="D71" s="377" t="s">
        <v>1428</v>
      </c>
      <c r="E71" s="377" t="s">
        <v>1429</v>
      </c>
      <c r="F71" s="240" t="s">
        <v>1607</v>
      </c>
      <c r="G71" s="214"/>
      <c r="H71" s="241"/>
      <c r="I71" s="244">
        <v>300000</v>
      </c>
      <c r="J71" s="291"/>
      <c r="K71" s="292">
        <f t="shared" si="2"/>
        <v>300000</v>
      </c>
      <c r="L71" s="268"/>
      <c r="M71" s="268"/>
      <c r="N71" s="269"/>
      <c r="O71" s="270"/>
      <c r="P71" s="270"/>
      <c r="Q71" s="331"/>
      <c r="R71" s="331"/>
      <c r="S71" s="270"/>
      <c r="T71" s="184"/>
      <c r="U71" s="332"/>
      <c r="V71" s="186"/>
      <c r="W71" s="332"/>
      <c r="X71" s="270"/>
      <c r="Y71" s="270"/>
      <c r="Z71" s="270"/>
      <c r="AA71" s="270"/>
      <c r="AB71" s="270"/>
      <c r="AC71" s="270"/>
      <c r="AD71" s="270"/>
      <c r="AE71" s="270"/>
      <c r="AF71" s="270"/>
      <c r="AG71" s="270"/>
      <c r="AH71" s="270"/>
      <c r="AI71" s="270"/>
      <c r="AK71" s="360"/>
      <c r="AL71" s="360"/>
      <c r="AM71" s="360"/>
      <c r="AN71" s="360"/>
      <c r="AO71" s="360"/>
      <c r="AP71" s="360"/>
      <c r="AQ71" s="360"/>
      <c r="AR71" s="360"/>
      <c r="AS71" s="360"/>
      <c r="AT71" s="360"/>
      <c r="AU71" s="360"/>
      <c r="AV71" s="360"/>
      <c r="AW71" s="360"/>
      <c r="AX71" s="360"/>
      <c r="AY71" s="360"/>
      <c r="AZ71" s="360"/>
      <c r="BA71" s="360"/>
      <c r="BB71" s="360"/>
      <c r="BC71" s="360"/>
      <c r="BD71" s="360"/>
      <c r="BE71" s="360"/>
      <c r="BF71" s="360"/>
      <c r="BG71" s="360"/>
      <c r="BH71" s="360"/>
      <c r="BI71" s="360"/>
      <c r="BJ71" s="360"/>
      <c r="BK71" s="360"/>
      <c r="BL71" s="360"/>
      <c r="BM71" s="360"/>
    </row>
    <row r="72" spans="1:65" s="159" customFormat="1" ht="34.5" hidden="1" customHeight="1">
      <c r="A72" s="198" t="s">
        <v>1608</v>
      </c>
      <c r="B72" s="235" t="s">
        <v>1609</v>
      </c>
      <c r="C72" s="189" t="s">
        <v>830</v>
      </c>
      <c r="D72" s="189" t="s">
        <v>1428</v>
      </c>
      <c r="E72" s="189" t="s">
        <v>1429</v>
      </c>
      <c r="F72" s="201" t="s">
        <v>1610</v>
      </c>
      <c r="G72" s="197" t="s">
        <v>1431</v>
      </c>
      <c r="H72" s="234">
        <v>6789717</v>
      </c>
      <c r="I72" s="264">
        <v>853292</v>
      </c>
      <c r="J72" s="264"/>
      <c r="K72" s="272">
        <f t="shared" si="2"/>
        <v>7643009</v>
      </c>
      <c r="L72" s="259"/>
      <c r="M72" s="259"/>
      <c r="N72" s="260"/>
      <c r="O72" s="180"/>
      <c r="P72" s="180"/>
      <c r="Q72" s="329"/>
      <c r="R72" s="330"/>
      <c r="S72" s="183"/>
      <c r="T72" s="184"/>
      <c r="U72" s="185"/>
      <c r="V72" s="186"/>
      <c r="W72" s="187"/>
      <c r="X72" s="180"/>
      <c r="Y72" s="180"/>
      <c r="Z72" s="180"/>
      <c r="AA72" s="180"/>
      <c r="AB72" s="180"/>
      <c r="AC72" s="180"/>
      <c r="AD72" s="180"/>
      <c r="AE72" s="180"/>
      <c r="AF72" s="180"/>
      <c r="AG72" s="180"/>
      <c r="AH72" s="180"/>
      <c r="AI72" s="180"/>
      <c r="AK72" s="370"/>
      <c r="AL72" s="370"/>
      <c r="AM72" s="370"/>
      <c r="AN72" s="370"/>
      <c r="AO72" s="370"/>
      <c r="AP72" s="370"/>
      <c r="AQ72" s="370"/>
      <c r="AR72" s="370"/>
      <c r="AS72" s="370"/>
      <c r="AT72" s="370"/>
      <c r="AU72" s="370"/>
      <c r="AV72" s="370"/>
      <c r="AW72" s="370"/>
      <c r="AX72" s="370"/>
      <c r="AY72" s="370"/>
      <c r="AZ72" s="370"/>
      <c r="BA72" s="370"/>
      <c r="BB72" s="370"/>
      <c r="BC72" s="370"/>
      <c r="BD72" s="370"/>
      <c r="BE72" s="370"/>
      <c r="BF72" s="370"/>
      <c r="BG72" s="370"/>
      <c r="BH72" s="370"/>
      <c r="BI72" s="370"/>
      <c r="BJ72" s="370"/>
      <c r="BK72" s="370"/>
      <c r="BL72" s="370"/>
      <c r="BM72" s="370"/>
    </row>
    <row r="73" spans="1:65" s="159" customFormat="1" ht="71.25" hidden="1" customHeight="1">
      <c r="A73" s="198" t="s">
        <v>1611</v>
      </c>
      <c r="B73" s="378" t="s">
        <v>1612</v>
      </c>
      <c r="C73" s="189" t="s">
        <v>830</v>
      </c>
      <c r="D73" s="188" t="s">
        <v>1428</v>
      </c>
      <c r="E73" s="188" t="s">
        <v>1429</v>
      </c>
      <c r="F73" s="201" t="s">
        <v>1613</v>
      </c>
      <c r="G73" s="197" t="s">
        <v>1431</v>
      </c>
      <c r="H73" s="236"/>
      <c r="I73" s="234">
        <v>1140352</v>
      </c>
      <c r="J73" s="289"/>
      <c r="K73" s="272">
        <f t="shared" si="2"/>
        <v>1140352</v>
      </c>
      <c r="L73" s="259"/>
      <c r="M73" s="259"/>
      <c r="N73" s="260"/>
      <c r="O73" s="180"/>
      <c r="P73" s="180"/>
      <c r="Q73" s="329"/>
      <c r="R73" s="330"/>
      <c r="S73" s="183"/>
      <c r="T73" s="184"/>
      <c r="U73" s="185"/>
      <c r="V73" s="186"/>
      <c r="W73" s="187"/>
      <c r="X73" s="180"/>
      <c r="Y73" s="180"/>
      <c r="Z73" s="180"/>
      <c r="AA73" s="180"/>
      <c r="AB73" s="180"/>
      <c r="AC73" s="180"/>
      <c r="AD73" s="180"/>
      <c r="AE73" s="180"/>
      <c r="AF73" s="180"/>
      <c r="AG73" s="180"/>
      <c r="AH73" s="180"/>
      <c r="AI73" s="180"/>
      <c r="AK73" s="370"/>
      <c r="AL73" s="370"/>
      <c r="AM73" s="370"/>
      <c r="AN73" s="370"/>
      <c r="AO73" s="370"/>
      <c r="AP73" s="370"/>
      <c r="AQ73" s="370"/>
      <c r="AR73" s="370"/>
      <c r="AS73" s="370"/>
      <c r="AT73" s="370"/>
      <c r="AU73" s="370"/>
      <c r="AV73" s="370"/>
      <c r="AW73" s="370"/>
      <c r="AX73" s="370"/>
      <c r="AY73" s="370"/>
      <c r="AZ73" s="370"/>
      <c r="BA73" s="370"/>
      <c r="BB73" s="370"/>
      <c r="BC73" s="370"/>
      <c r="BD73" s="370"/>
      <c r="BE73" s="370"/>
      <c r="BF73" s="370"/>
      <c r="BG73" s="370"/>
      <c r="BH73" s="370"/>
      <c r="BI73" s="370"/>
      <c r="BJ73" s="370"/>
      <c r="BK73" s="370"/>
      <c r="BL73" s="370"/>
      <c r="BM73" s="370"/>
    </row>
    <row r="74" spans="1:65" ht="57" hidden="1" customHeight="1">
      <c r="A74" s="198" t="s">
        <v>1614</v>
      </c>
      <c r="B74" s="235" t="s">
        <v>1615</v>
      </c>
      <c r="C74" s="188" t="s">
        <v>1616</v>
      </c>
      <c r="D74" s="189" t="s">
        <v>1428</v>
      </c>
      <c r="E74" s="189" t="s">
        <v>1429</v>
      </c>
      <c r="F74" s="201" t="s">
        <v>1617</v>
      </c>
      <c r="G74" s="197" t="s">
        <v>1431</v>
      </c>
      <c r="H74" s="234">
        <v>2879079</v>
      </c>
      <c r="I74" s="234">
        <v>200847</v>
      </c>
      <c r="J74" s="264"/>
      <c r="K74" s="272">
        <f t="shared" si="2"/>
        <v>3079926</v>
      </c>
      <c r="L74" s="259"/>
      <c r="M74" s="259"/>
      <c r="N74" s="260"/>
      <c r="Q74" s="329"/>
      <c r="R74" s="330"/>
      <c r="AK74" s="358"/>
      <c r="AL74" s="358"/>
      <c r="AM74" s="358"/>
      <c r="AN74" s="358"/>
      <c r="AO74" s="358"/>
      <c r="AP74" s="358"/>
      <c r="AQ74" s="358"/>
      <c r="AR74" s="358"/>
      <c r="AS74" s="358"/>
      <c r="AT74" s="358"/>
      <c r="AU74" s="358"/>
      <c r="AV74" s="358"/>
      <c r="AW74" s="358"/>
      <c r="AX74" s="358"/>
      <c r="AY74" s="358"/>
      <c r="AZ74" s="358"/>
      <c r="BA74" s="358"/>
      <c r="BB74" s="358"/>
      <c r="BC74" s="358"/>
      <c r="BD74" s="358"/>
      <c r="BE74" s="358"/>
      <c r="BF74" s="358"/>
      <c r="BG74" s="358"/>
      <c r="BH74" s="358"/>
      <c r="BI74" s="358"/>
      <c r="BJ74" s="358"/>
      <c r="BK74" s="358"/>
      <c r="BL74" s="358"/>
      <c r="BM74" s="358"/>
    </row>
    <row r="75" spans="1:65" ht="30" hidden="1" customHeight="1">
      <c r="A75" s="379" t="s">
        <v>1618</v>
      </c>
      <c r="B75" s="380"/>
      <c r="C75" s="379"/>
      <c r="D75" s="379"/>
      <c r="E75" s="379"/>
      <c r="F75" s="381"/>
      <c r="G75" s="382"/>
      <c r="H75" s="383"/>
      <c r="I75" s="383"/>
      <c r="J75" s="396"/>
      <c r="K75" s="397"/>
      <c r="L75" s="259"/>
      <c r="M75" s="259"/>
      <c r="N75" s="260"/>
      <c r="Q75" s="329"/>
      <c r="R75" s="330"/>
      <c r="AK75" s="358"/>
      <c r="AL75" s="358"/>
      <c r="AM75" s="358"/>
      <c r="AN75" s="358"/>
      <c r="AO75" s="358"/>
      <c r="AP75" s="358"/>
      <c r="AQ75" s="358"/>
      <c r="AR75" s="358"/>
      <c r="AS75" s="358"/>
      <c r="AT75" s="358"/>
      <c r="AU75" s="358"/>
      <c r="AV75" s="358"/>
      <c r="AW75" s="358"/>
      <c r="AX75" s="358"/>
      <c r="AY75" s="358"/>
      <c r="AZ75" s="358"/>
      <c r="BA75" s="358"/>
      <c r="BB75" s="358"/>
      <c r="BC75" s="358"/>
      <c r="BD75" s="358"/>
      <c r="BE75" s="358"/>
      <c r="BF75" s="358"/>
      <c r="BG75" s="358"/>
      <c r="BH75" s="358"/>
      <c r="BI75" s="358"/>
      <c r="BJ75" s="358"/>
      <c r="BK75" s="358"/>
      <c r="BL75" s="358"/>
      <c r="BM75" s="358"/>
    </row>
    <row r="76" spans="1:65" ht="61.5" hidden="1" customHeight="1">
      <c r="A76" s="198" t="s">
        <v>1619</v>
      </c>
      <c r="B76" s="223" t="s">
        <v>1620</v>
      </c>
      <c r="C76" s="188" t="s">
        <v>1621</v>
      </c>
      <c r="D76" s="188" t="s">
        <v>1428</v>
      </c>
      <c r="E76" s="189" t="s">
        <v>1429</v>
      </c>
      <c r="F76" s="201" t="s">
        <v>1622</v>
      </c>
      <c r="G76" s="197" t="s">
        <v>1431</v>
      </c>
      <c r="H76" s="384">
        <v>7846548</v>
      </c>
      <c r="I76" s="384">
        <v>2551500</v>
      </c>
      <c r="J76" s="264">
        <v>2421500</v>
      </c>
      <c r="K76" s="272">
        <f t="shared" ref="K76:K127" si="3">SUM(H76:J76)</f>
        <v>12819548</v>
      </c>
      <c r="L76" s="259"/>
      <c r="M76" s="259"/>
      <c r="N76" s="260"/>
      <c r="Q76" s="329"/>
      <c r="R76" s="330"/>
      <c r="AK76" s="358"/>
      <c r="AL76" s="358"/>
      <c r="AM76" s="358"/>
      <c r="AN76" s="358"/>
      <c r="AO76" s="358"/>
      <c r="AP76" s="358"/>
      <c r="AQ76" s="358"/>
      <c r="AR76" s="358"/>
      <c r="AS76" s="358"/>
      <c r="AT76" s="358"/>
      <c r="AU76" s="358"/>
      <c r="AV76" s="358"/>
      <c r="AW76" s="358"/>
      <c r="AX76" s="358"/>
      <c r="AY76" s="358"/>
      <c r="AZ76" s="358"/>
      <c r="BA76" s="358"/>
      <c r="BB76" s="358"/>
      <c r="BC76" s="358"/>
      <c r="BD76" s="358"/>
      <c r="BE76" s="358"/>
      <c r="BF76" s="358"/>
      <c r="BG76" s="358"/>
      <c r="BH76" s="358"/>
      <c r="BI76" s="358"/>
      <c r="BJ76" s="358"/>
      <c r="BK76" s="358"/>
      <c r="BL76" s="358"/>
      <c r="BM76" s="358"/>
    </row>
    <row r="77" spans="1:65" s="156" customFormat="1" ht="51.75" hidden="1" customHeight="1">
      <c r="A77" s="209" t="s">
        <v>1623</v>
      </c>
      <c r="B77" s="210" t="s">
        <v>1624</v>
      </c>
      <c r="C77" s="215" t="s">
        <v>1621</v>
      </c>
      <c r="D77" s="212" t="s">
        <v>1428</v>
      </c>
      <c r="E77" s="212" t="s">
        <v>1429</v>
      </c>
      <c r="F77" s="213" t="s">
        <v>1625</v>
      </c>
      <c r="G77" s="214" t="s">
        <v>1431</v>
      </c>
      <c r="H77" s="241"/>
      <c r="I77" s="244">
        <v>100000</v>
      </c>
      <c r="J77" s="291"/>
      <c r="K77" s="292">
        <f t="shared" si="3"/>
        <v>100000</v>
      </c>
      <c r="L77" s="268"/>
      <c r="M77" s="268"/>
      <c r="N77" s="269"/>
      <c r="O77" s="398"/>
      <c r="P77" s="398"/>
      <c r="Q77" s="331"/>
      <c r="R77" s="331"/>
      <c r="S77" s="398"/>
      <c r="T77" s="345"/>
      <c r="U77" s="407"/>
      <c r="V77" s="347"/>
      <c r="W77" s="407"/>
      <c r="X77" s="398"/>
      <c r="Y77" s="398"/>
      <c r="Z77" s="398"/>
      <c r="AA77" s="398"/>
      <c r="AB77" s="398"/>
      <c r="AC77" s="398"/>
      <c r="AD77" s="398"/>
      <c r="AE77" s="398"/>
      <c r="AF77" s="398"/>
      <c r="AG77" s="398"/>
      <c r="AH77" s="398"/>
      <c r="AI77" s="398"/>
      <c r="AJ77" s="372" t="s">
        <v>1626</v>
      </c>
      <c r="AK77" s="366"/>
      <c r="AL77" s="360"/>
      <c r="AM77" s="360"/>
      <c r="AN77" s="360"/>
      <c r="AO77" s="360"/>
      <c r="AP77" s="360"/>
      <c r="AQ77" s="360"/>
      <c r="AR77" s="360"/>
      <c r="AS77" s="360"/>
      <c r="AT77" s="360"/>
      <c r="AU77" s="360"/>
      <c r="AV77" s="360"/>
      <c r="AW77" s="360"/>
      <c r="AX77" s="360"/>
      <c r="AY77" s="360"/>
      <c r="AZ77" s="360"/>
      <c r="BA77" s="360"/>
      <c r="BB77" s="360"/>
      <c r="BC77" s="360"/>
      <c r="BD77" s="360"/>
      <c r="BE77" s="360"/>
      <c r="BF77" s="360"/>
      <c r="BG77" s="360"/>
      <c r="BH77" s="360"/>
      <c r="BI77" s="360"/>
      <c r="BJ77" s="360"/>
      <c r="BK77" s="360"/>
      <c r="BL77" s="360"/>
      <c r="BM77" s="360"/>
    </row>
    <row r="78" spans="1:65" s="156" customFormat="1" ht="63.75" customHeight="1">
      <c r="A78" s="385" t="s">
        <v>1627</v>
      </c>
      <c r="B78" s="210" t="s">
        <v>1628</v>
      </c>
      <c r="C78" s="215" t="s">
        <v>1621</v>
      </c>
      <c r="D78" s="212" t="s">
        <v>1428</v>
      </c>
      <c r="E78" s="212" t="s">
        <v>1429</v>
      </c>
      <c r="F78" s="213" t="s">
        <v>1629</v>
      </c>
      <c r="G78" s="214" t="s">
        <v>1431</v>
      </c>
      <c r="H78" s="244"/>
      <c r="I78" s="244">
        <v>500000</v>
      </c>
      <c r="J78" s="265"/>
      <c r="K78" s="292">
        <f t="shared" si="3"/>
        <v>500000</v>
      </c>
      <c r="L78" s="268"/>
      <c r="M78" s="268"/>
      <c r="N78" s="269"/>
      <c r="O78" s="270"/>
      <c r="P78" s="270"/>
      <c r="Q78" s="331"/>
      <c r="R78" s="331"/>
      <c r="S78" s="270"/>
      <c r="T78" s="340">
        <f>I78</f>
        <v>500000</v>
      </c>
      <c r="U78" s="332"/>
      <c r="V78" s="186"/>
      <c r="W78" s="332"/>
      <c r="X78" s="270"/>
      <c r="Y78" s="270"/>
      <c r="Z78" s="270"/>
      <c r="AA78" s="270"/>
      <c r="AB78" s="270"/>
      <c r="AC78" s="270"/>
      <c r="AD78" s="270"/>
      <c r="AE78" s="270"/>
      <c r="AF78" s="270"/>
      <c r="AG78" s="270"/>
      <c r="AH78" s="270"/>
      <c r="AI78" s="270"/>
      <c r="AK78" s="360"/>
      <c r="AL78" s="360"/>
      <c r="AM78" s="360"/>
      <c r="AN78" s="360"/>
      <c r="AO78" s="360"/>
      <c r="AP78" s="360"/>
      <c r="AQ78" s="360"/>
      <c r="AR78" s="360"/>
      <c r="AS78" s="360"/>
      <c r="AT78" s="360"/>
      <c r="AU78" s="360"/>
      <c r="AV78" s="360"/>
      <c r="AW78" s="360"/>
      <c r="AX78" s="360"/>
      <c r="AY78" s="360"/>
      <c r="AZ78" s="360"/>
      <c r="BA78" s="360"/>
      <c r="BB78" s="360"/>
      <c r="BC78" s="360"/>
      <c r="BD78" s="360"/>
      <c r="BE78" s="360"/>
      <c r="BF78" s="360"/>
      <c r="BG78" s="360"/>
      <c r="BH78" s="360"/>
      <c r="BI78" s="360"/>
      <c r="BJ78" s="360"/>
      <c r="BK78" s="360"/>
      <c r="BL78" s="360"/>
      <c r="BM78" s="360"/>
    </row>
    <row r="79" spans="1:65" s="156" customFormat="1" ht="62.25" hidden="1" customHeight="1">
      <c r="A79" s="209" t="s">
        <v>1630</v>
      </c>
      <c r="B79" s="210" t="s">
        <v>1631</v>
      </c>
      <c r="C79" s="215" t="s">
        <v>1621</v>
      </c>
      <c r="D79" s="212" t="s">
        <v>1428</v>
      </c>
      <c r="E79" s="212" t="s">
        <v>1429</v>
      </c>
      <c r="F79" s="213" t="s">
        <v>1632</v>
      </c>
      <c r="G79" s="214" t="s">
        <v>1431</v>
      </c>
      <c r="H79" s="241"/>
      <c r="I79" s="244">
        <v>200000</v>
      </c>
      <c r="J79" s="291"/>
      <c r="K79" s="292">
        <f t="shared" si="3"/>
        <v>200000</v>
      </c>
      <c r="L79" s="268"/>
      <c r="M79" s="268"/>
      <c r="N79" s="269"/>
      <c r="O79" s="270"/>
      <c r="P79" s="270"/>
      <c r="Q79" s="331"/>
      <c r="R79" s="331"/>
      <c r="S79" s="270"/>
      <c r="T79" s="184"/>
      <c r="U79" s="332"/>
      <c r="V79" s="186"/>
      <c r="W79" s="332"/>
      <c r="X79" s="270"/>
      <c r="Y79" s="270"/>
      <c r="Z79" s="270"/>
      <c r="AA79" s="270"/>
      <c r="AB79" s="270"/>
      <c r="AC79" s="270"/>
      <c r="AD79" s="270"/>
      <c r="AE79" s="270"/>
      <c r="AF79" s="270"/>
      <c r="AG79" s="270"/>
      <c r="AH79" s="270"/>
      <c r="AI79" s="270"/>
      <c r="AK79" s="360"/>
      <c r="AL79" s="360"/>
      <c r="AM79" s="360"/>
      <c r="AN79" s="360"/>
      <c r="AO79" s="360"/>
      <c r="AP79" s="360"/>
      <c r="AQ79" s="360"/>
      <c r="AR79" s="360"/>
      <c r="AS79" s="360"/>
      <c r="AT79" s="360"/>
      <c r="AU79" s="360"/>
      <c r="AV79" s="360"/>
      <c r="AW79" s="360"/>
      <c r="AX79" s="360"/>
      <c r="AY79" s="360"/>
      <c r="AZ79" s="360"/>
      <c r="BA79" s="360"/>
      <c r="BB79" s="360"/>
      <c r="BC79" s="360"/>
      <c r="BD79" s="360"/>
      <c r="BE79" s="360"/>
      <c r="BF79" s="360"/>
      <c r="BG79" s="360"/>
      <c r="BH79" s="360"/>
      <c r="BI79" s="360"/>
      <c r="BJ79" s="360"/>
      <c r="BK79" s="360"/>
      <c r="BL79" s="360"/>
      <c r="BM79" s="360"/>
    </row>
    <row r="80" spans="1:65" s="156" customFormat="1" ht="74.25" hidden="1" customHeight="1">
      <c r="A80" s="209" t="s">
        <v>1633</v>
      </c>
      <c r="B80" s="210" t="s">
        <v>1634</v>
      </c>
      <c r="C80" s="215" t="s">
        <v>1621</v>
      </c>
      <c r="D80" s="212" t="s">
        <v>1428</v>
      </c>
      <c r="E80" s="212" t="s">
        <v>1429</v>
      </c>
      <c r="F80" s="213" t="s">
        <v>1635</v>
      </c>
      <c r="G80" s="214" t="s">
        <v>1431</v>
      </c>
      <c r="H80" s="241"/>
      <c r="I80" s="244">
        <v>4400000</v>
      </c>
      <c r="J80" s="291"/>
      <c r="K80" s="292">
        <f t="shared" si="3"/>
        <v>4400000</v>
      </c>
      <c r="L80" s="268"/>
      <c r="M80" s="268"/>
      <c r="N80" s="269"/>
      <c r="O80" s="270"/>
      <c r="P80" s="270"/>
      <c r="Q80" s="331"/>
      <c r="R80" s="331"/>
      <c r="S80" s="270"/>
      <c r="T80" s="340"/>
      <c r="U80" s="332"/>
      <c r="V80" s="186"/>
      <c r="W80" s="332"/>
      <c r="X80" s="270"/>
      <c r="Y80" s="270"/>
      <c r="Z80" s="270"/>
      <c r="AA80" s="270"/>
      <c r="AB80" s="270"/>
      <c r="AC80" s="270"/>
      <c r="AD80" s="270"/>
      <c r="AE80" s="270"/>
      <c r="AF80" s="270"/>
      <c r="AG80" s="270"/>
      <c r="AH80" s="270"/>
      <c r="AI80" s="270"/>
      <c r="AK80" s="360"/>
      <c r="AL80" s="360"/>
      <c r="AM80" s="360"/>
      <c r="AN80" s="360"/>
      <c r="AO80" s="360"/>
      <c r="AP80" s="360"/>
      <c r="AQ80" s="360"/>
      <c r="AR80" s="360"/>
      <c r="AS80" s="360"/>
      <c r="AT80" s="360"/>
      <c r="AU80" s="360"/>
      <c r="AV80" s="360"/>
      <c r="AW80" s="360"/>
      <c r="AX80" s="360"/>
      <c r="AY80" s="360"/>
      <c r="AZ80" s="360"/>
      <c r="BA80" s="360"/>
      <c r="BB80" s="360"/>
      <c r="BC80" s="360"/>
      <c r="BD80" s="360"/>
      <c r="BE80" s="360"/>
      <c r="BF80" s="360"/>
      <c r="BG80" s="360"/>
      <c r="BH80" s="360"/>
      <c r="BI80" s="360"/>
      <c r="BJ80" s="360"/>
      <c r="BK80" s="360"/>
      <c r="BL80" s="360"/>
      <c r="BM80" s="360"/>
    </row>
    <row r="81" spans="1:65" s="156" customFormat="1" ht="62.25" customHeight="1">
      <c r="A81" s="385" t="s">
        <v>1636</v>
      </c>
      <c r="B81" s="210" t="s">
        <v>1637</v>
      </c>
      <c r="C81" s="215" t="s">
        <v>1621</v>
      </c>
      <c r="D81" s="212" t="s">
        <v>1428</v>
      </c>
      <c r="E81" s="212" t="s">
        <v>1429</v>
      </c>
      <c r="F81" s="213" t="s">
        <v>1638</v>
      </c>
      <c r="G81" s="214" t="s">
        <v>1431</v>
      </c>
      <c r="H81" s="244"/>
      <c r="I81" s="244">
        <v>32650000</v>
      </c>
      <c r="J81" s="265"/>
      <c r="K81" s="292">
        <f t="shared" si="3"/>
        <v>32650000</v>
      </c>
      <c r="L81" s="268"/>
      <c r="M81" s="268"/>
      <c r="N81" s="269"/>
      <c r="O81" s="270"/>
      <c r="P81" s="270"/>
      <c r="Q81" s="331"/>
      <c r="R81" s="331"/>
      <c r="S81" s="270"/>
      <c r="T81" s="408">
        <v>2000000</v>
      </c>
      <c r="U81" s="332"/>
      <c r="V81" s="186"/>
      <c r="W81" s="332"/>
      <c r="X81" s="270"/>
      <c r="Y81" s="270"/>
      <c r="Z81" s="270"/>
      <c r="AA81" s="270"/>
      <c r="AB81" s="270"/>
      <c r="AC81" s="270"/>
      <c r="AD81" s="270"/>
      <c r="AE81" s="270"/>
      <c r="AF81" s="270"/>
      <c r="AG81" s="270"/>
      <c r="AH81" s="270"/>
      <c r="AI81" s="270"/>
      <c r="AK81" s="360"/>
      <c r="AL81" s="360"/>
      <c r="AM81" s="360"/>
      <c r="AN81" s="360"/>
      <c r="AO81" s="360"/>
      <c r="AP81" s="360"/>
      <c r="AQ81" s="360"/>
      <c r="AR81" s="360"/>
      <c r="AS81" s="360"/>
      <c r="AT81" s="360"/>
      <c r="AU81" s="360"/>
      <c r="AV81" s="360"/>
      <c r="AW81" s="360"/>
      <c r="AX81" s="360"/>
      <c r="AY81" s="360"/>
      <c r="AZ81" s="360"/>
      <c r="BA81" s="360"/>
      <c r="BB81" s="360"/>
      <c r="BC81" s="360"/>
      <c r="BD81" s="360"/>
      <c r="BE81" s="360"/>
      <c r="BF81" s="360"/>
      <c r="BG81" s="360"/>
      <c r="BH81" s="360"/>
      <c r="BI81" s="360"/>
      <c r="BJ81" s="360"/>
      <c r="BK81" s="360"/>
      <c r="BL81" s="360"/>
      <c r="BM81" s="360"/>
    </row>
    <row r="82" spans="1:65" s="156" customFormat="1" ht="63.75" hidden="1" customHeight="1">
      <c r="A82" s="209" t="s">
        <v>1639</v>
      </c>
      <c r="B82" s="210" t="s">
        <v>1060</v>
      </c>
      <c r="C82" s="215" t="s">
        <v>1621</v>
      </c>
      <c r="D82" s="212" t="s">
        <v>1428</v>
      </c>
      <c r="E82" s="212" t="s">
        <v>1429</v>
      </c>
      <c r="F82" s="213" t="s">
        <v>1640</v>
      </c>
      <c r="G82" s="214" t="s">
        <v>1431</v>
      </c>
      <c r="H82" s="244"/>
      <c r="I82" s="244">
        <v>7763280</v>
      </c>
      <c r="J82" s="265"/>
      <c r="K82" s="292">
        <f t="shared" si="3"/>
        <v>7763280</v>
      </c>
      <c r="L82" s="268"/>
      <c r="M82" s="268"/>
      <c r="N82" s="269"/>
      <c r="O82" s="270"/>
      <c r="P82" s="270"/>
      <c r="Q82" s="331"/>
      <c r="R82" s="331"/>
      <c r="S82" s="270"/>
      <c r="T82" s="184"/>
      <c r="U82" s="332"/>
      <c r="V82" s="186"/>
      <c r="W82" s="332"/>
      <c r="X82" s="270"/>
      <c r="Y82" s="270"/>
      <c r="Z82" s="270"/>
      <c r="AA82" s="270"/>
      <c r="AB82" s="270"/>
      <c r="AC82" s="270"/>
      <c r="AD82" s="270"/>
      <c r="AE82" s="270"/>
      <c r="AF82" s="270"/>
      <c r="AG82" s="270"/>
      <c r="AH82" s="270"/>
      <c r="AI82" s="270"/>
      <c r="AK82" s="360"/>
      <c r="AL82" s="360"/>
      <c r="AM82" s="360"/>
      <c r="AN82" s="360"/>
      <c r="AO82" s="360"/>
      <c r="AP82" s="360"/>
      <c r="AQ82" s="360"/>
      <c r="AR82" s="360"/>
      <c r="AS82" s="360"/>
      <c r="AT82" s="360"/>
      <c r="AU82" s="360"/>
      <c r="AV82" s="360"/>
      <c r="AW82" s="360"/>
      <c r="AX82" s="360"/>
      <c r="AY82" s="360"/>
      <c r="AZ82" s="360"/>
      <c r="BA82" s="360"/>
      <c r="BB82" s="360"/>
      <c r="BC82" s="360"/>
      <c r="BD82" s="360"/>
      <c r="BE82" s="360"/>
      <c r="BF82" s="360"/>
      <c r="BG82" s="360"/>
      <c r="BH82" s="360"/>
      <c r="BI82" s="360"/>
      <c r="BJ82" s="360"/>
      <c r="BK82" s="360"/>
      <c r="BL82" s="360"/>
      <c r="BM82" s="360"/>
    </row>
    <row r="83" spans="1:65" s="156" customFormat="1" ht="39.75" hidden="1" customHeight="1">
      <c r="A83" s="209" t="s">
        <v>1641</v>
      </c>
      <c r="B83" s="210" t="s">
        <v>1063</v>
      </c>
      <c r="C83" s="215" t="s">
        <v>1621</v>
      </c>
      <c r="D83" s="212" t="s">
        <v>1428</v>
      </c>
      <c r="E83" s="212" t="s">
        <v>1429</v>
      </c>
      <c r="F83" s="213" t="s">
        <v>1642</v>
      </c>
      <c r="G83" s="214" t="s">
        <v>1431</v>
      </c>
      <c r="H83" s="244"/>
      <c r="I83" s="244">
        <v>1000000</v>
      </c>
      <c r="J83" s="265"/>
      <c r="K83" s="292">
        <f t="shared" si="3"/>
        <v>1000000</v>
      </c>
      <c r="L83" s="268"/>
      <c r="M83" s="268"/>
      <c r="N83" s="269"/>
      <c r="O83" s="270"/>
      <c r="P83" s="270"/>
      <c r="Q83" s="331"/>
      <c r="R83" s="331"/>
      <c r="S83" s="270"/>
      <c r="T83" s="184"/>
      <c r="U83" s="332"/>
      <c r="V83" s="186"/>
      <c r="W83" s="332"/>
      <c r="X83" s="270"/>
      <c r="Y83" s="270"/>
      <c r="Z83" s="270"/>
      <c r="AA83" s="270"/>
      <c r="AB83" s="270"/>
      <c r="AC83" s="270"/>
      <c r="AD83" s="270"/>
      <c r="AE83" s="270"/>
      <c r="AF83" s="270"/>
      <c r="AG83" s="270"/>
      <c r="AH83" s="270"/>
      <c r="AI83" s="270"/>
      <c r="AK83" s="360"/>
      <c r="AL83" s="360"/>
      <c r="AM83" s="360"/>
      <c r="AN83" s="360"/>
      <c r="AO83" s="360"/>
      <c r="AP83" s="360"/>
      <c r="AQ83" s="360"/>
      <c r="AR83" s="360"/>
      <c r="AS83" s="360"/>
      <c r="AT83" s="360"/>
      <c r="AU83" s="360"/>
      <c r="AV83" s="360"/>
      <c r="AW83" s="360"/>
      <c r="AX83" s="360"/>
      <c r="AY83" s="360"/>
      <c r="AZ83" s="360"/>
      <c r="BA83" s="360"/>
      <c r="BB83" s="360"/>
      <c r="BC83" s="360"/>
      <c r="BD83" s="360"/>
      <c r="BE83" s="360"/>
      <c r="BF83" s="360"/>
      <c r="BG83" s="360"/>
      <c r="BH83" s="360"/>
      <c r="BI83" s="360"/>
      <c r="BJ83" s="360"/>
      <c r="BK83" s="360"/>
      <c r="BL83" s="360"/>
      <c r="BM83" s="360"/>
    </row>
    <row r="84" spans="1:65" s="156" customFormat="1" ht="84" hidden="1" customHeight="1">
      <c r="A84" s="209" t="s">
        <v>1643</v>
      </c>
      <c r="B84" s="210" t="s">
        <v>1644</v>
      </c>
      <c r="C84" s="215" t="s">
        <v>1621</v>
      </c>
      <c r="D84" s="212" t="s">
        <v>1428</v>
      </c>
      <c r="E84" s="212" t="s">
        <v>1429</v>
      </c>
      <c r="F84" s="213" t="s">
        <v>1645</v>
      </c>
      <c r="G84" s="214" t="s">
        <v>1431</v>
      </c>
      <c r="H84" s="241"/>
      <c r="I84" s="244">
        <v>1200000</v>
      </c>
      <c r="J84" s="291"/>
      <c r="K84" s="292">
        <f t="shared" si="3"/>
        <v>1200000</v>
      </c>
      <c r="L84" s="268"/>
      <c r="M84" s="268"/>
      <c r="N84" s="214"/>
      <c r="O84" s="296"/>
      <c r="P84" s="296"/>
      <c r="Q84" s="331"/>
      <c r="R84" s="331"/>
      <c r="S84" s="296"/>
      <c r="T84" s="349"/>
      <c r="U84" s="350"/>
      <c r="V84" s="351"/>
      <c r="W84" s="350"/>
      <c r="X84" s="296"/>
      <c r="Y84" s="296"/>
      <c r="Z84" s="296"/>
      <c r="AA84" s="296"/>
      <c r="AB84" s="296"/>
      <c r="AC84" s="296"/>
      <c r="AD84" s="296"/>
      <c r="AE84" s="296"/>
      <c r="AF84" s="296"/>
      <c r="AG84" s="296"/>
      <c r="AH84" s="296"/>
      <c r="AI84" s="296"/>
      <c r="AJ84" s="372" t="s">
        <v>1646</v>
      </c>
      <c r="AK84" s="366"/>
      <c r="AL84" s="360"/>
      <c r="AM84" s="360"/>
      <c r="AN84" s="360"/>
      <c r="AO84" s="360"/>
      <c r="AP84" s="360"/>
      <c r="AQ84" s="360"/>
      <c r="AR84" s="360"/>
      <c r="AS84" s="360"/>
      <c r="AT84" s="360"/>
      <c r="AU84" s="360"/>
      <c r="AV84" s="360"/>
      <c r="AW84" s="360"/>
      <c r="AX84" s="360"/>
      <c r="AY84" s="360"/>
      <c r="AZ84" s="360"/>
      <c r="BA84" s="360"/>
      <c r="BB84" s="360"/>
      <c r="BC84" s="360"/>
      <c r="BD84" s="360"/>
      <c r="BE84" s="360"/>
      <c r="BF84" s="360"/>
      <c r="BG84" s="360"/>
      <c r="BH84" s="360"/>
      <c r="BI84" s="360"/>
      <c r="BJ84" s="360"/>
      <c r="BK84" s="360"/>
      <c r="BL84" s="360"/>
      <c r="BM84" s="360"/>
    </row>
    <row r="85" spans="1:65" s="156" customFormat="1" ht="58.5" customHeight="1">
      <c r="A85" s="385" t="s">
        <v>1647</v>
      </c>
      <c r="B85" s="210" t="s">
        <v>1072</v>
      </c>
      <c r="C85" s="215" t="s">
        <v>1621</v>
      </c>
      <c r="D85" s="212" t="s">
        <v>1428</v>
      </c>
      <c r="E85" s="212" t="s">
        <v>1429</v>
      </c>
      <c r="F85" s="213" t="s">
        <v>1648</v>
      </c>
      <c r="G85" s="214" t="s">
        <v>1431</v>
      </c>
      <c r="H85" s="241"/>
      <c r="I85" s="244">
        <v>1200000</v>
      </c>
      <c r="J85" s="291"/>
      <c r="K85" s="292">
        <f t="shared" si="3"/>
        <v>1200000</v>
      </c>
      <c r="L85" s="268"/>
      <c r="M85" s="268"/>
      <c r="N85" s="269"/>
      <c r="O85" s="398"/>
      <c r="P85" s="398"/>
      <c r="Q85" s="331"/>
      <c r="R85" s="331"/>
      <c r="S85" s="398"/>
      <c r="T85" s="340">
        <f>I85</f>
        <v>1200000</v>
      </c>
      <c r="U85" s="407"/>
      <c r="V85" s="347"/>
      <c r="W85" s="407"/>
      <c r="X85" s="398"/>
      <c r="Y85" s="398"/>
      <c r="Z85" s="398"/>
      <c r="AA85" s="398"/>
      <c r="AB85" s="398"/>
      <c r="AC85" s="398"/>
      <c r="AD85" s="398"/>
      <c r="AE85" s="398"/>
      <c r="AF85" s="398"/>
      <c r="AG85" s="398"/>
      <c r="AH85" s="398"/>
      <c r="AI85" s="398"/>
      <c r="AJ85" s="372" t="s">
        <v>1649</v>
      </c>
      <c r="AK85" s="366"/>
      <c r="AL85" s="360"/>
      <c r="AM85" s="360"/>
      <c r="AN85" s="360"/>
      <c r="AO85" s="360"/>
      <c r="AP85" s="360"/>
      <c r="AQ85" s="360"/>
      <c r="AR85" s="360"/>
      <c r="AS85" s="360"/>
      <c r="AT85" s="360"/>
      <c r="AU85" s="360"/>
      <c r="AV85" s="360"/>
      <c r="AW85" s="360"/>
      <c r="AX85" s="360"/>
      <c r="AY85" s="360"/>
      <c r="AZ85" s="360"/>
      <c r="BA85" s="360"/>
      <c r="BB85" s="360"/>
      <c r="BC85" s="360"/>
      <c r="BD85" s="360"/>
      <c r="BE85" s="360"/>
      <c r="BF85" s="360"/>
      <c r="BG85" s="360"/>
      <c r="BH85" s="360"/>
      <c r="BI85" s="360"/>
      <c r="BJ85" s="360"/>
      <c r="BK85" s="360"/>
      <c r="BL85" s="360"/>
      <c r="BM85" s="360"/>
    </row>
    <row r="86" spans="1:65" s="156" customFormat="1" ht="51" hidden="1" customHeight="1">
      <c r="A86" s="209" t="s">
        <v>1650</v>
      </c>
      <c r="B86" s="210" t="s">
        <v>1219</v>
      </c>
      <c r="C86" s="215" t="s">
        <v>1621</v>
      </c>
      <c r="D86" s="212" t="s">
        <v>1428</v>
      </c>
      <c r="E86" s="212" t="s">
        <v>1429</v>
      </c>
      <c r="F86" s="213" t="s">
        <v>1651</v>
      </c>
      <c r="G86" s="214" t="s">
        <v>1431</v>
      </c>
      <c r="H86" s="241"/>
      <c r="I86" s="244">
        <v>3654000</v>
      </c>
      <c r="J86" s="291"/>
      <c r="K86" s="292">
        <f t="shared" si="3"/>
        <v>3654000</v>
      </c>
      <c r="L86" s="268"/>
      <c r="M86" s="268"/>
      <c r="N86" s="269"/>
      <c r="O86" s="270"/>
      <c r="P86" s="270"/>
      <c r="Q86" s="331"/>
      <c r="R86" s="331"/>
      <c r="S86" s="270"/>
      <c r="T86" s="340"/>
      <c r="U86" s="332"/>
      <c r="V86" s="186"/>
      <c r="W86" s="332"/>
      <c r="X86" s="270"/>
      <c r="Y86" s="270"/>
      <c r="Z86" s="270"/>
      <c r="AA86" s="270"/>
      <c r="AB86" s="270"/>
      <c r="AC86" s="270"/>
      <c r="AD86" s="270"/>
      <c r="AE86" s="270"/>
      <c r="AF86" s="270"/>
      <c r="AG86" s="270"/>
      <c r="AH86" s="270"/>
      <c r="AI86" s="270"/>
      <c r="AJ86" s="162"/>
      <c r="AK86" s="366"/>
      <c r="AL86" s="360"/>
      <c r="AM86" s="360"/>
      <c r="AN86" s="360"/>
      <c r="AO86" s="360"/>
      <c r="AP86" s="360"/>
      <c r="AQ86" s="360"/>
      <c r="AR86" s="360"/>
      <c r="AS86" s="360"/>
      <c r="AT86" s="360"/>
      <c r="AU86" s="360"/>
      <c r="AV86" s="360"/>
      <c r="AW86" s="360"/>
      <c r="AX86" s="360"/>
      <c r="AY86" s="360"/>
      <c r="AZ86" s="360"/>
      <c r="BA86" s="360"/>
      <c r="BB86" s="360"/>
      <c r="BC86" s="360"/>
      <c r="BD86" s="360"/>
      <c r="BE86" s="360"/>
      <c r="BF86" s="360"/>
      <c r="BG86" s="360"/>
      <c r="BH86" s="360"/>
      <c r="BI86" s="360"/>
      <c r="BJ86" s="360"/>
      <c r="BK86" s="360"/>
      <c r="BL86" s="360"/>
      <c r="BM86" s="360"/>
    </row>
    <row r="87" spans="1:65" s="156" customFormat="1" ht="66" customHeight="1">
      <c r="A87" s="385" t="s">
        <v>1652</v>
      </c>
      <c r="B87" s="210" t="s">
        <v>862</v>
      </c>
      <c r="C87" s="215" t="s">
        <v>1621</v>
      </c>
      <c r="D87" s="212" t="s">
        <v>1428</v>
      </c>
      <c r="E87" s="212" t="s">
        <v>1429</v>
      </c>
      <c r="F87" s="213" t="s">
        <v>1653</v>
      </c>
      <c r="G87" s="214" t="s">
        <v>1431</v>
      </c>
      <c r="H87" s="241"/>
      <c r="I87" s="244">
        <v>650000</v>
      </c>
      <c r="J87" s="291"/>
      <c r="K87" s="292">
        <f t="shared" si="3"/>
        <v>650000</v>
      </c>
      <c r="L87" s="268"/>
      <c r="M87" s="268"/>
      <c r="N87" s="269"/>
      <c r="O87" s="270"/>
      <c r="P87" s="270"/>
      <c r="Q87" s="331"/>
      <c r="R87" s="331"/>
      <c r="S87" s="270"/>
      <c r="T87" s="340">
        <f>I87</f>
        <v>650000</v>
      </c>
      <c r="U87" s="332"/>
      <c r="V87" s="186"/>
      <c r="W87" s="332"/>
      <c r="X87" s="270"/>
      <c r="Y87" s="270"/>
      <c r="Z87" s="270"/>
      <c r="AA87" s="270"/>
      <c r="AB87" s="270"/>
      <c r="AC87" s="270"/>
      <c r="AD87" s="270"/>
      <c r="AE87" s="270"/>
      <c r="AF87" s="270"/>
      <c r="AG87" s="270"/>
      <c r="AH87" s="270"/>
      <c r="AI87" s="270"/>
      <c r="AJ87" s="162"/>
      <c r="AK87" s="366"/>
      <c r="AL87" s="360"/>
      <c r="AM87" s="360"/>
      <c r="AN87" s="360"/>
      <c r="AO87" s="360"/>
      <c r="AP87" s="360"/>
      <c r="AQ87" s="360"/>
      <c r="AR87" s="360"/>
      <c r="AS87" s="360"/>
      <c r="AT87" s="360"/>
      <c r="AU87" s="360"/>
      <c r="AV87" s="360"/>
      <c r="AW87" s="360"/>
      <c r="AX87" s="360"/>
      <c r="AY87" s="360"/>
      <c r="AZ87" s="360"/>
      <c r="BA87" s="360"/>
      <c r="BB87" s="360"/>
      <c r="BC87" s="360"/>
      <c r="BD87" s="360"/>
      <c r="BE87" s="360"/>
      <c r="BF87" s="360"/>
      <c r="BG87" s="360"/>
      <c r="BH87" s="360"/>
      <c r="BI87" s="360"/>
      <c r="BJ87" s="360"/>
      <c r="BK87" s="360"/>
      <c r="BL87" s="360"/>
      <c r="BM87" s="360"/>
    </row>
    <row r="88" spans="1:65" s="156" customFormat="1" ht="84" hidden="1" customHeight="1">
      <c r="A88" s="209" t="s">
        <v>1654</v>
      </c>
      <c r="B88" s="210" t="s">
        <v>1057</v>
      </c>
      <c r="C88" s="215" t="s">
        <v>1621</v>
      </c>
      <c r="D88" s="212" t="s">
        <v>1428</v>
      </c>
      <c r="E88" s="212" t="s">
        <v>1429</v>
      </c>
      <c r="F88" s="213" t="s">
        <v>1655</v>
      </c>
      <c r="G88" s="214" t="s">
        <v>1431</v>
      </c>
      <c r="H88" s="241"/>
      <c r="I88" s="244">
        <v>2600000</v>
      </c>
      <c r="J88" s="291"/>
      <c r="K88" s="292">
        <f t="shared" si="3"/>
        <v>2600000</v>
      </c>
      <c r="L88" s="268"/>
      <c r="M88" s="268"/>
      <c r="N88" s="269"/>
      <c r="O88" s="270"/>
      <c r="P88" s="270"/>
      <c r="Q88" s="331"/>
      <c r="R88" s="331"/>
      <c r="S88" s="270"/>
      <c r="T88" s="184"/>
      <c r="U88" s="332"/>
      <c r="V88" s="186"/>
      <c r="W88" s="332"/>
      <c r="X88" s="270"/>
      <c r="Y88" s="270"/>
      <c r="Z88" s="270"/>
      <c r="AA88" s="270"/>
      <c r="AB88" s="270"/>
      <c r="AC88" s="270"/>
      <c r="AD88" s="270"/>
      <c r="AE88" s="270"/>
      <c r="AF88" s="270"/>
      <c r="AG88" s="270"/>
      <c r="AH88" s="270"/>
      <c r="AI88" s="270"/>
      <c r="AJ88" s="162" t="s">
        <v>1656</v>
      </c>
      <c r="AK88" s="366"/>
      <c r="AL88" s="360"/>
      <c r="AM88" s="360"/>
      <c r="AN88" s="360"/>
      <c r="AO88" s="360"/>
      <c r="AP88" s="360"/>
      <c r="AQ88" s="360"/>
      <c r="AR88" s="360"/>
      <c r="AS88" s="360"/>
      <c r="AT88" s="360"/>
      <c r="AU88" s="360"/>
      <c r="AV88" s="360"/>
      <c r="AW88" s="360"/>
      <c r="AX88" s="360"/>
      <c r="AY88" s="360"/>
      <c r="AZ88" s="360"/>
      <c r="BA88" s="360"/>
      <c r="BB88" s="360"/>
      <c r="BC88" s="360"/>
      <c r="BD88" s="360"/>
      <c r="BE88" s="360"/>
      <c r="BF88" s="360"/>
      <c r="BG88" s="360"/>
      <c r="BH88" s="360"/>
      <c r="BI88" s="360"/>
      <c r="BJ88" s="360"/>
      <c r="BK88" s="360"/>
      <c r="BL88" s="360"/>
      <c r="BM88" s="360"/>
    </row>
    <row r="89" spans="1:65" s="156" customFormat="1" ht="72.75" customHeight="1">
      <c r="A89" s="385" t="s">
        <v>1657</v>
      </c>
      <c r="B89" s="210" t="s">
        <v>866</v>
      </c>
      <c r="C89" s="215" t="s">
        <v>1621</v>
      </c>
      <c r="D89" s="212" t="s">
        <v>1428</v>
      </c>
      <c r="E89" s="212" t="s">
        <v>1429</v>
      </c>
      <c r="F89" s="213" t="s">
        <v>1658</v>
      </c>
      <c r="G89" s="214" t="s">
        <v>1431</v>
      </c>
      <c r="H89" s="241"/>
      <c r="I89" s="244">
        <v>1000000</v>
      </c>
      <c r="J89" s="291"/>
      <c r="K89" s="292">
        <f t="shared" si="3"/>
        <v>1000000</v>
      </c>
      <c r="L89" s="268"/>
      <c r="M89" s="268"/>
      <c r="N89" s="269"/>
      <c r="O89" s="270"/>
      <c r="P89" s="270"/>
      <c r="Q89" s="331"/>
      <c r="R89" s="331"/>
      <c r="S89" s="270"/>
      <c r="T89" s="340">
        <f>I89</f>
        <v>1000000</v>
      </c>
      <c r="U89" s="332"/>
      <c r="V89" s="186"/>
      <c r="W89" s="332"/>
      <c r="X89" s="270"/>
      <c r="Y89" s="270"/>
      <c r="Z89" s="270"/>
      <c r="AA89" s="270"/>
      <c r="AB89" s="270"/>
      <c r="AC89" s="270"/>
      <c r="AD89" s="270"/>
      <c r="AE89" s="270"/>
      <c r="AF89" s="270"/>
      <c r="AG89" s="270"/>
      <c r="AH89" s="270"/>
      <c r="AI89" s="270"/>
      <c r="AJ89" s="162"/>
      <c r="AK89" s="366"/>
      <c r="AL89" s="360"/>
      <c r="AM89" s="360"/>
      <c r="AN89" s="360"/>
      <c r="AO89" s="360"/>
      <c r="AP89" s="360"/>
      <c r="AQ89" s="360"/>
      <c r="AR89" s="360"/>
      <c r="AS89" s="360"/>
      <c r="AT89" s="360"/>
      <c r="AU89" s="360"/>
      <c r="AV89" s="360"/>
      <c r="AW89" s="360"/>
      <c r="AX89" s="360"/>
      <c r="AY89" s="360"/>
      <c r="AZ89" s="360"/>
      <c r="BA89" s="360"/>
      <c r="BB89" s="360"/>
      <c r="BC89" s="360"/>
      <c r="BD89" s="360"/>
      <c r="BE89" s="360"/>
      <c r="BF89" s="360"/>
      <c r="BG89" s="360"/>
      <c r="BH89" s="360"/>
      <c r="BI89" s="360"/>
      <c r="BJ89" s="360"/>
      <c r="BK89" s="360"/>
      <c r="BL89" s="360"/>
      <c r="BM89" s="360"/>
    </row>
    <row r="90" spans="1:65" s="156" customFormat="1" ht="69.75" hidden="1" customHeight="1">
      <c r="A90" s="209" t="s">
        <v>1659</v>
      </c>
      <c r="B90" s="210" t="s">
        <v>1660</v>
      </c>
      <c r="C90" s="215" t="s">
        <v>1621</v>
      </c>
      <c r="D90" s="212" t="s">
        <v>1428</v>
      </c>
      <c r="E90" s="212" t="s">
        <v>1429</v>
      </c>
      <c r="F90" s="386" t="s">
        <v>1661</v>
      </c>
      <c r="G90" s="214" t="s">
        <v>1431</v>
      </c>
      <c r="H90" s="241"/>
      <c r="I90" s="244">
        <v>1850000</v>
      </c>
      <c r="J90" s="291"/>
      <c r="K90" s="292">
        <f t="shared" si="3"/>
        <v>1850000</v>
      </c>
      <c r="L90" s="268"/>
      <c r="M90" s="268"/>
      <c r="N90" s="269"/>
      <c r="O90" s="270"/>
      <c r="P90" s="270"/>
      <c r="Q90" s="331"/>
      <c r="R90" s="331"/>
      <c r="S90" s="270"/>
      <c r="T90" s="184"/>
      <c r="U90" s="332"/>
      <c r="V90" s="186"/>
      <c r="W90" s="332"/>
      <c r="X90" s="270"/>
      <c r="Y90" s="270"/>
      <c r="Z90" s="270"/>
      <c r="AA90" s="270"/>
      <c r="AB90" s="270"/>
      <c r="AC90" s="270"/>
      <c r="AD90" s="270"/>
      <c r="AE90" s="270"/>
      <c r="AF90" s="270"/>
      <c r="AG90" s="270"/>
      <c r="AH90" s="270"/>
      <c r="AI90" s="270"/>
      <c r="AJ90" s="162" t="s">
        <v>1662</v>
      </c>
      <c r="AK90" s="366"/>
      <c r="AL90" s="360"/>
      <c r="AM90" s="360"/>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0"/>
      <c r="BM90" s="360"/>
    </row>
    <row r="91" spans="1:65" s="156" customFormat="1" ht="95.25" customHeight="1">
      <c r="A91" s="385" t="s">
        <v>1663</v>
      </c>
      <c r="B91" s="210" t="s">
        <v>1125</v>
      </c>
      <c r="C91" s="215" t="s">
        <v>1621</v>
      </c>
      <c r="D91" s="212" t="s">
        <v>1428</v>
      </c>
      <c r="E91" s="212" t="s">
        <v>1429</v>
      </c>
      <c r="F91" s="386" t="s">
        <v>1664</v>
      </c>
      <c r="G91" s="214" t="s">
        <v>1431</v>
      </c>
      <c r="H91" s="241"/>
      <c r="I91" s="244">
        <v>985000</v>
      </c>
      <c r="J91" s="291"/>
      <c r="K91" s="292">
        <f t="shared" si="3"/>
        <v>985000</v>
      </c>
      <c r="L91" s="268"/>
      <c r="M91" s="268"/>
      <c r="N91" s="269"/>
      <c r="O91" s="270"/>
      <c r="P91" s="270"/>
      <c r="Q91" s="331"/>
      <c r="R91" s="331"/>
      <c r="S91" s="270"/>
      <c r="T91" s="409">
        <v>985000</v>
      </c>
      <c r="U91" s="332"/>
      <c r="V91" s="186"/>
      <c r="W91" s="332"/>
      <c r="X91" s="270"/>
      <c r="Y91" s="270"/>
      <c r="Z91" s="270"/>
      <c r="AA91" s="270"/>
      <c r="AB91" s="270"/>
      <c r="AC91" s="270"/>
      <c r="AD91" s="270"/>
      <c r="AE91" s="270"/>
      <c r="AF91" s="270"/>
      <c r="AG91" s="270"/>
      <c r="AH91" s="270"/>
      <c r="AI91" s="270"/>
      <c r="AJ91" s="162"/>
      <c r="AK91" s="366"/>
      <c r="AL91" s="360"/>
      <c r="AM91" s="360"/>
      <c r="AN91" s="360"/>
      <c r="AO91" s="360"/>
      <c r="AP91" s="360"/>
      <c r="AQ91" s="360"/>
      <c r="AR91" s="360"/>
      <c r="AS91" s="360"/>
      <c r="AT91" s="360"/>
      <c r="AU91" s="360"/>
      <c r="AV91" s="360"/>
      <c r="AW91" s="360"/>
      <c r="AX91" s="360"/>
      <c r="AY91" s="360"/>
      <c r="AZ91" s="360"/>
      <c r="BA91" s="360"/>
      <c r="BB91" s="360"/>
      <c r="BC91" s="360"/>
      <c r="BD91" s="360"/>
      <c r="BE91" s="360"/>
      <c r="BF91" s="360"/>
      <c r="BG91" s="360"/>
      <c r="BH91" s="360"/>
      <c r="BI91" s="360"/>
      <c r="BJ91" s="360"/>
      <c r="BK91" s="360"/>
      <c r="BL91" s="360"/>
      <c r="BM91" s="360"/>
    </row>
    <row r="92" spans="1:65" s="156" customFormat="1" ht="61.5" hidden="1" customHeight="1">
      <c r="A92" s="209" t="s">
        <v>1665</v>
      </c>
      <c r="B92" s="210" t="s">
        <v>1666</v>
      </c>
      <c r="C92" s="215" t="s">
        <v>1621</v>
      </c>
      <c r="D92" s="212" t="s">
        <v>1428</v>
      </c>
      <c r="E92" s="212" t="s">
        <v>1429</v>
      </c>
      <c r="F92" s="213" t="s">
        <v>1667</v>
      </c>
      <c r="G92" s="214" t="s">
        <v>1431</v>
      </c>
      <c r="H92" s="241"/>
      <c r="I92" s="244">
        <v>300000</v>
      </c>
      <c r="J92" s="291"/>
      <c r="K92" s="292">
        <f t="shared" si="3"/>
        <v>300000</v>
      </c>
      <c r="L92" s="268"/>
      <c r="M92" s="268"/>
      <c r="N92" s="269"/>
      <c r="O92" s="398"/>
      <c r="P92" s="398"/>
      <c r="Q92" s="331"/>
      <c r="R92" s="331"/>
      <c r="S92" s="398"/>
      <c r="T92" s="345"/>
      <c r="U92" s="407"/>
      <c r="V92" s="347"/>
      <c r="W92" s="407"/>
      <c r="X92" s="398"/>
      <c r="Y92" s="398"/>
      <c r="Z92" s="398"/>
      <c r="AA92" s="398"/>
      <c r="AB92" s="398"/>
      <c r="AC92" s="398"/>
      <c r="AD92" s="398"/>
      <c r="AE92" s="398"/>
      <c r="AF92" s="398"/>
      <c r="AG92" s="398"/>
      <c r="AH92" s="398"/>
      <c r="AI92" s="398"/>
      <c r="AJ92" s="372"/>
      <c r="AK92" s="366"/>
      <c r="AL92" s="360"/>
      <c r="AM92" s="360"/>
      <c r="AN92" s="360"/>
      <c r="AO92" s="360"/>
      <c r="AP92" s="360"/>
      <c r="AQ92" s="360"/>
      <c r="AR92" s="360"/>
      <c r="AS92" s="360"/>
      <c r="AT92" s="360"/>
      <c r="AU92" s="360"/>
      <c r="AV92" s="360"/>
      <c r="AW92" s="360"/>
      <c r="AX92" s="360"/>
      <c r="AY92" s="360"/>
      <c r="AZ92" s="360"/>
      <c r="BA92" s="360"/>
      <c r="BB92" s="360"/>
      <c r="BC92" s="360"/>
      <c r="BD92" s="360"/>
      <c r="BE92" s="360"/>
      <c r="BF92" s="360"/>
      <c r="BG92" s="360"/>
      <c r="BH92" s="360"/>
      <c r="BI92" s="360"/>
      <c r="BJ92" s="360"/>
      <c r="BK92" s="360"/>
      <c r="BL92" s="360"/>
      <c r="BM92" s="360"/>
    </row>
    <row r="93" spans="1:65" s="156" customFormat="1" ht="47.25" hidden="1" customHeight="1">
      <c r="A93" s="209" t="s">
        <v>1668</v>
      </c>
      <c r="B93" s="210" t="s">
        <v>1669</v>
      </c>
      <c r="C93" s="215" t="s">
        <v>1621</v>
      </c>
      <c r="D93" s="212" t="s">
        <v>1428</v>
      </c>
      <c r="E93" s="212" t="s">
        <v>1429</v>
      </c>
      <c r="F93" s="213" t="s">
        <v>1670</v>
      </c>
      <c r="G93" s="214" t="s">
        <v>1431</v>
      </c>
      <c r="H93" s="241"/>
      <c r="I93" s="244">
        <v>100000</v>
      </c>
      <c r="J93" s="291"/>
      <c r="K93" s="292">
        <f t="shared" si="3"/>
        <v>100000</v>
      </c>
      <c r="L93" s="268"/>
      <c r="M93" s="268"/>
      <c r="N93" s="269"/>
      <c r="O93" s="270"/>
      <c r="P93" s="270"/>
      <c r="Q93" s="331"/>
      <c r="R93" s="331"/>
      <c r="S93" s="270"/>
      <c r="T93" s="184"/>
      <c r="U93" s="332"/>
      <c r="V93" s="186"/>
      <c r="W93" s="332"/>
      <c r="X93" s="270"/>
      <c r="Y93" s="270"/>
      <c r="Z93" s="270"/>
      <c r="AA93" s="270"/>
      <c r="AB93" s="270"/>
      <c r="AC93" s="270"/>
      <c r="AD93" s="270"/>
      <c r="AE93" s="270"/>
      <c r="AF93" s="270"/>
      <c r="AG93" s="270"/>
      <c r="AH93" s="270"/>
      <c r="AI93" s="270"/>
      <c r="AK93" s="360"/>
      <c r="AL93" s="360"/>
      <c r="AM93" s="360"/>
      <c r="AN93" s="360"/>
      <c r="AO93" s="360"/>
      <c r="AP93" s="360"/>
      <c r="AQ93" s="360"/>
      <c r="AR93" s="360"/>
      <c r="AS93" s="360"/>
      <c r="AT93" s="360"/>
      <c r="AU93" s="360"/>
      <c r="AV93" s="360"/>
      <c r="AW93" s="360"/>
      <c r="AX93" s="360"/>
      <c r="AY93" s="360"/>
      <c r="AZ93" s="360"/>
      <c r="BA93" s="360"/>
      <c r="BB93" s="360"/>
      <c r="BC93" s="360"/>
      <c r="BD93" s="360"/>
      <c r="BE93" s="360"/>
      <c r="BF93" s="360"/>
      <c r="BG93" s="360"/>
      <c r="BH93" s="360"/>
      <c r="BI93" s="360"/>
      <c r="BJ93" s="360"/>
      <c r="BK93" s="360"/>
      <c r="BL93" s="360"/>
      <c r="BM93" s="360"/>
    </row>
    <row r="94" spans="1:65" s="156" customFormat="1" ht="49.5" hidden="1" customHeight="1">
      <c r="A94" s="209" t="s">
        <v>1671</v>
      </c>
      <c r="B94" s="210" t="s">
        <v>1672</v>
      </c>
      <c r="C94" s="215" t="s">
        <v>1621</v>
      </c>
      <c r="D94" s="212" t="s">
        <v>1428</v>
      </c>
      <c r="E94" s="212" t="s">
        <v>1429</v>
      </c>
      <c r="F94" s="213" t="s">
        <v>1673</v>
      </c>
      <c r="G94" s="214" t="s">
        <v>1431</v>
      </c>
      <c r="H94" s="241"/>
      <c r="I94" s="244">
        <v>50000</v>
      </c>
      <c r="J94" s="291"/>
      <c r="K94" s="292">
        <f t="shared" si="3"/>
        <v>50000</v>
      </c>
      <c r="L94" s="268"/>
      <c r="M94" s="268"/>
      <c r="N94" s="269"/>
      <c r="O94" s="398"/>
      <c r="P94" s="398"/>
      <c r="Q94" s="331"/>
      <c r="R94" s="331"/>
      <c r="S94" s="398"/>
      <c r="T94" s="345"/>
      <c r="U94" s="407"/>
      <c r="V94" s="347"/>
      <c r="W94" s="407"/>
      <c r="X94" s="398"/>
      <c r="Y94" s="398"/>
      <c r="Z94" s="398"/>
      <c r="AA94" s="398"/>
      <c r="AB94" s="398"/>
      <c r="AC94" s="398"/>
      <c r="AD94" s="398"/>
      <c r="AE94" s="398"/>
      <c r="AF94" s="398"/>
      <c r="AG94" s="398"/>
      <c r="AH94" s="398"/>
      <c r="AI94" s="398"/>
      <c r="AJ94" s="372" t="s">
        <v>1674</v>
      </c>
      <c r="AK94" s="366"/>
      <c r="AL94" s="360"/>
      <c r="AM94" s="360"/>
      <c r="AN94" s="360"/>
      <c r="AO94" s="360"/>
      <c r="AP94" s="360"/>
      <c r="AQ94" s="360"/>
      <c r="AR94" s="360"/>
      <c r="AS94" s="360"/>
      <c r="AT94" s="360"/>
      <c r="AU94" s="360"/>
      <c r="AV94" s="360"/>
      <c r="AW94" s="360"/>
      <c r="AX94" s="360"/>
      <c r="AY94" s="360"/>
      <c r="AZ94" s="360"/>
      <c r="BA94" s="360"/>
      <c r="BB94" s="360"/>
      <c r="BC94" s="360"/>
      <c r="BD94" s="360"/>
      <c r="BE94" s="360"/>
      <c r="BF94" s="360"/>
      <c r="BG94" s="360"/>
      <c r="BH94" s="360"/>
      <c r="BI94" s="360"/>
      <c r="BJ94" s="360"/>
      <c r="BK94" s="360"/>
      <c r="BL94" s="360"/>
      <c r="BM94" s="360"/>
    </row>
    <row r="95" spans="1:65" ht="48.75" hidden="1" customHeight="1">
      <c r="A95" s="387" t="s">
        <v>1675</v>
      </c>
      <c r="B95" s="223" t="s">
        <v>1676</v>
      </c>
      <c r="C95" s="189" t="s">
        <v>1677</v>
      </c>
      <c r="D95" s="188" t="s">
        <v>1428</v>
      </c>
      <c r="E95" s="188" t="s">
        <v>1429</v>
      </c>
      <c r="F95" s="201" t="s">
        <v>1678</v>
      </c>
      <c r="G95" s="197" t="s">
        <v>1431</v>
      </c>
      <c r="H95" s="384">
        <v>3893614</v>
      </c>
      <c r="I95" s="384">
        <v>561860</v>
      </c>
      <c r="J95" s="234">
        <v>919186.67</v>
      </c>
      <c r="K95" s="272">
        <f t="shared" si="3"/>
        <v>5374660.6699999999</v>
      </c>
      <c r="L95" s="259"/>
      <c r="M95" s="259"/>
      <c r="N95" s="260"/>
      <c r="Q95" s="329"/>
      <c r="R95" s="330"/>
      <c r="AK95" s="358"/>
      <c r="AL95" s="358"/>
      <c r="AM95" s="358"/>
      <c r="AN95" s="358"/>
      <c r="AO95" s="358"/>
      <c r="AP95" s="358"/>
      <c r="AQ95" s="358"/>
      <c r="AR95" s="358"/>
      <c r="AS95" s="358"/>
      <c r="AT95" s="358"/>
      <c r="AU95" s="358"/>
      <c r="AV95" s="358"/>
      <c r="AW95" s="358"/>
      <c r="AX95" s="358"/>
      <c r="AY95" s="358"/>
      <c r="AZ95" s="358"/>
      <c r="BA95" s="358"/>
      <c r="BB95" s="358"/>
      <c r="BC95" s="358"/>
      <c r="BD95" s="358"/>
      <c r="BE95" s="358"/>
      <c r="BF95" s="358"/>
      <c r="BG95" s="358"/>
      <c r="BH95" s="358"/>
      <c r="BI95" s="358"/>
      <c r="BJ95" s="358"/>
      <c r="BK95" s="358"/>
      <c r="BL95" s="358"/>
      <c r="BM95" s="358"/>
    </row>
    <row r="96" spans="1:65" s="156" customFormat="1" ht="46.5" hidden="1" customHeight="1">
      <c r="A96" s="209" t="s">
        <v>1679</v>
      </c>
      <c r="B96" s="210" t="s">
        <v>1680</v>
      </c>
      <c r="C96" s="212" t="s">
        <v>1677</v>
      </c>
      <c r="D96" s="212" t="s">
        <v>1428</v>
      </c>
      <c r="E96" s="212" t="s">
        <v>1429</v>
      </c>
      <c r="F96" s="213" t="s">
        <v>1681</v>
      </c>
      <c r="G96" s="214" t="s">
        <v>1431</v>
      </c>
      <c r="H96" s="241"/>
      <c r="I96" s="244">
        <v>793486</v>
      </c>
      <c r="J96" s="291"/>
      <c r="K96" s="292">
        <f t="shared" si="3"/>
        <v>793486</v>
      </c>
      <c r="L96" s="268"/>
      <c r="M96" s="268"/>
      <c r="N96" s="269"/>
      <c r="O96" s="270"/>
      <c r="P96" s="270"/>
      <c r="Q96" s="331"/>
      <c r="R96" s="331"/>
      <c r="S96" s="270"/>
      <c r="T96" s="184"/>
      <c r="U96" s="332"/>
      <c r="V96" s="186"/>
      <c r="W96" s="332"/>
      <c r="X96" s="270"/>
      <c r="Y96" s="270"/>
      <c r="Z96" s="270"/>
      <c r="AA96" s="270"/>
      <c r="AB96" s="270"/>
      <c r="AC96" s="270"/>
      <c r="AD96" s="270"/>
      <c r="AE96" s="270"/>
      <c r="AF96" s="270"/>
      <c r="AG96" s="270"/>
      <c r="AH96" s="270"/>
      <c r="AI96" s="270"/>
      <c r="AJ96" s="162" t="s">
        <v>1682</v>
      </c>
      <c r="AK96" s="366"/>
      <c r="AL96" s="360"/>
      <c r="AM96" s="360"/>
      <c r="AN96" s="360"/>
      <c r="AO96" s="360"/>
      <c r="AP96" s="360"/>
      <c r="AQ96" s="360"/>
      <c r="AR96" s="360"/>
      <c r="AS96" s="360"/>
      <c r="AT96" s="360"/>
      <c r="AU96" s="360"/>
      <c r="AV96" s="360"/>
      <c r="AW96" s="360"/>
      <c r="AX96" s="360"/>
      <c r="AY96" s="360"/>
      <c r="AZ96" s="360"/>
      <c r="BA96" s="360"/>
      <c r="BB96" s="360"/>
      <c r="BC96" s="360"/>
      <c r="BD96" s="360"/>
      <c r="BE96" s="360"/>
      <c r="BF96" s="360"/>
      <c r="BG96" s="360"/>
      <c r="BH96" s="360"/>
      <c r="BI96" s="360"/>
      <c r="BJ96" s="360"/>
      <c r="BK96" s="360"/>
      <c r="BL96" s="360"/>
      <c r="BM96" s="360"/>
    </row>
    <row r="97" spans="1:65" s="156" customFormat="1" ht="58.5" hidden="1" customHeight="1">
      <c r="A97" s="209" t="s">
        <v>1683</v>
      </c>
      <c r="B97" s="210" t="s">
        <v>1684</v>
      </c>
      <c r="C97" s="212" t="s">
        <v>1677</v>
      </c>
      <c r="D97" s="212" t="s">
        <v>1428</v>
      </c>
      <c r="E97" s="212" t="s">
        <v>1429</v>
      </c>
      <c r="F97" s="213" t="s">
        <v>1685</v>
      </c>
      <c r="G97" s="214" t="s">
        <v>1431</v>
      </c>
      <c r="H97" s="241"/>
      <c r="I97" s="244">
        <v>150000</v>
      </c>
      <c r="J97" s="291"/>
      <c r="K97" s="292">
        <f t="shared" si="3"/>
        <v>150000</v>
      </c>
      <c r="L97" s="268"/>
      <c r="M97" s="268"/>
      <c r="N97" s="269"/>
      <c r="O97" s="270"/>
      <c r="P97" s="270"/>
      <c r="Q97" s="331"/>
      <c r="R97" s="331"/>
      <c r="S97" s="270"/>
      <c r="T97" s="184"/>
      <c r="U97" s="332"/>
      <c r="V97" s="186"/>
      <c r="W97" s="332"/>
      <c r="X97" s="270"/>
      <c r="Y97" s="270"/>
      <c r="Z97" s="270"/>
      <c r="AA97" s="270"/>
      <c r="AB97" s="270"/>
      <c r="AC97" s="270"/>
      <c r="AD97" s="270"/>
      <c r="AE97" s="270"/>
      <c r="AF97" s="270"/>
      <c r="AG97" s="270"/>
      <c r="AH97" s="270"/>
      <c r="AI97" s="270"/>
      <c r="AK97" s="360"/>
      <c r="AL97" s="360"/>
      <c r="AM97" s="360"/>
      <c r="AN97" s="360"/>
      <c r="AO97" s="360"/>
      <c r="AP97" s="360"/>
      <c r="AQ97" s="360"/>
      <c r="AR97" s="360"/>
      <c r="AS97" s="360"/>
      <c r="AT97" s="360"/>
      <c r="AU97" s="360"/>
      <c r="AV97" s="360"/>
      <c r="AW97" s="360"/>
      <c r="AX97" s="360"/>
      <c r="AY97" s="360"/>
      <c r="AZ97" s="360"/>
      <c r="BA97" s="360"/>
      <c r="BB97" s="360"/>
      <c r="BC97" s="360"/>
      <c r="BD97" s="360"/>
      <c r="BE97" s="360"/>
      <c r="BF97" s="360"/>
      <c r="BG97" s="360"/>
      <c r="BH97" s="360"/>
      <c r="BI97" s="360"/>
      <c r="BJ97" s="360"/>
      <c r="BK97" s="360"/>
      <c r="BL97" s="360"/>
      <c r="BM97" s="360"/>
    </row>
    <row r="98" spans="1:65" s="156" customFormat="1" ht="63" hidden="1" customHeight="1">
      <c r="A98" s="209" t="s">
        <v>1686</v>
      </c>
      <c r="B98" s="210" t="s">
        <v>1687</v>
      </c>
      <c r="C98" s="215" t="s">
        <v>1677</v>
      </c>
      <c r="D98" s="212" t="s">
        <v>1428</v>
      </c>
      <c r="E98" s="212" t="s">
        <v>1429</v>
      </c>
      <c r="F98" s="213" t="s">
        <v>1688</v>
      </c>
      <c r="G98" s="214" t="s">
        <v>1431</v>
      </c>
      <c r="H98" s="241"/>
      <c r="I98" s="244">
        <v>885000</v>
      </c>
      <c r="J98" s="291"/>
      <c r="K98" s="292">
        <f t="shared" si="3"/>
        <v>885000</v>
      </c>
      <c r="L98" s="268"/>
      <c r="M98" s="268"/>
      <c r="N98" s="269"/>
      <c r="O98" s="270"/>
      <c r="P98" s="270"/>
      <c r="Q98" s="331"/>
      <c r="R98" s="331"/>
      <c r="S98" s="270"/>
      <c r="T98" s="184"/>
      <c r="U98" s="332"/>
      <c r="V98" s="186"/>
      <c r="W98" s="332"/>
      <c r="X98" s="270"/>
      <c r="Y98" s="270"/>
      <c r="Z98" s="270"/>
      <c r="AA98" s="270"/>
      <c r="AB98" s="270"/>
      <c r="AC98" s="270"/>
      <c r="AD98" s="270"/>
      <c r="AE98" s="270"/>
      <c r="AF98" s="270"/>
      <c r="AG98" s="270"/>
      <c r="AH98" s="270"/>
      <c r="AI98" s="270"/>
      <c r="AJ98" s="162" t="s">
        <v>1662</v>
      </c>
      <c r="AK98" s="366"/>
      <c r="AL98" s="360"/>
      <c r="AM98" s="360"/>
      <c r="AN98" s="360"/>
      <c r="AO98" s="360"/>
      <c r="AP98" s="360"/>
      <c r="AQ98" s="360"/>
      <c r="AR98" s="360"/>
      <c r="AS98" s="360"/>
      <c r="AT98" s="360"/>
      <c r="AU98" s="360"/>
      <c r="AV98" s="360"/>
      <c r="AW98" s="360"/>
      <c r="AX98" s="360"/>
      <c r="AY98" s="360"/>
      <c r="AZ98" s="360"/>
      <c r="BA98" s="360"/>
      <c r="BB98" s="360"/>
      <c r="BC98" s="360"/>
      <c r="BD98" s="360"/>
      <c r="BE98" s="360"/>
      <c r="BF98" s="360"/>
      <c r="BG98" s="360"/>
      <c r="BH98" s="360"/>
      <c r="BI98" s="360"/>
      <c r="BJ98" s="360"/>
      <c r="BK98" s="360"/>
      <c r="BL98" s="360"/>
      <c r="BM98" s="360"/>
    </row>
    <row r="99" spans="1:65" s="156" customFormat="1" ht="108.75" hidden="1" customHeight="1">
      <c r="A99" s="209" t="s">
        <v>1689</v>
      </c>
      <c r="B99" s="210" t="s">
        <v>1690</v>
      </c>
      <c r="C99" s="212" t="s">
        <v>1677</v>
      </c>
      <c r="D99" s="212" t="s">
        <v>1428</v>
      </c>
      <c r="E99" s="212" t="s">
        <v>1429</v>
      </c>
      <c r="F99" s="213" t="s">
        <v>1691</v>
      </c>
      <c r="G99" s="214" t="s">
        <v>1431</v>
      </c>
      <c r="H99" s="241"/>
      <c r="I99" s="244">
        <v>466000</v>
      </c>
      <c r="J99" s="291"/>
      <c r="K99" s="292">
        <f t="shared" si="3"/>
        <v>466000</v>
      </c>
      <c r="L99" s="268"/>
      <c r="M99" s="268"/>
      <c r="N99" s="269"/>
      <c r="O99" s="270"/>
      <c r="P99" s="270"/>
      <c r="Q99" s="331"/>
      <c r="R99" s="331"/>
      <c r="S99" s="270"/>
      <c r="T99" s="184"/>
      <c r="U99" s="332"/>
      <c r="V99" s="186"/>
      <c r="W99" s="332"/>
      <c r="X99" s="270"/>
      <c r="Y99" s="270"/>
      <c r="Z99" s="270"/>
      <c r="AA99" s="270"/>
      <c r="AB99" s="270"/>
      <c r="AC99" s="270"/>
      <c r="AD99" s="270"/>
      <c r="AE99" s="270"/>
      <c r="AF99" s="270"/>
      <c r="AG99" s="270"/>
      <c r="AH99" s="270"/>
      <c r="AI99" s="270"/>
      <c r="AK99" s="360"/>
      <c r="AL99" s="360"/>
      <c r="AM99" s="360"/>
      <c r="AN99" s="360"/>
      <c r="AO99" s="360"/>
      <c r="AP99" s="360"/>
      <c r="AQ99" s="360"/>
      <c r="AR99" s="360"/>
      <c r="AS99" s="360"/>
      <c r="AT99" s="360"/>
      <c r="AU99" s="360"/>
      <c r="AV99" s="360"/>
      <c r="AW99" s="360"/>
      <c r="AX99" s="360"/>
      <c r="AY99" s="360"/>
      <c r="AZ99" s="360"/>
      <c r="BA99" s="360"/>
      <c r="BB99" s="360"/>
      <c r="BC99" s="360"/>
      <c r="BD99" s="360"/>
      <c r="BE99" s="360"/>
      <c r="BF99" s="360"/>
      <c r="BG99" s="360"/>
      <c r="BH99" s="360"/>
      <c r="BI99" s="360"/>
      <c r="BJ99" s="360"/>
      <c r="BK99" s="360"/>
      <c r="BL99" s="360"/>
      <c r="BM99" s="360"/>
    </row>
    <row r="100" spans="1:65" s="156" customFormat="1" ht="45" hidden="1" customHeight="1">
      <c r="A100" s="209" t="s">
        <v>1692</v>
      </c>
      <c r="B100" s="210" t="s">
        <v>1693</v>
      </c>
      <c r="C100" s="212" t="s">
        <v>1677</v>
      </c>
      <c r="D100" s="212" t="s">
        <v>1428</v>
      </c>
      <c r="E100" s="212" t="s">
        <v>1429</v>
      </c>
      <c r="F100" s="213" t="s">
        <v>1694</v>
      </c>
      <c r="G100" s="214" t="s">
        <v>1431</v>
      </c>
      <c r="H100" s="241"/>
      <c r="I100" s="244">
        <v>483080</v>
      </c>
      <c r="J100" s="291"/>
      <c r="K100" s="292">
        <f t="shared" si="3"/>
        <v>483080</v>
      </c>
      <c r="L100" s="268"/>
      <c r="M100" s="268"/>
      <c r="N100" s="269"/>
      <c r="O100" s="270"/>
      <c r="P100" s="270"/>
      <c r="Q100" s="331"/>
      <c r="R100" s="331"/>
      <c r="S100" s="270"/>
      <c r="T100" s="184"/>
      <c r="U100" s="332"/>
      <c r="V100" s="186"/>
      <c r="W100" s="332"/>
      <c r="X100" s="270"/>
      <c r="Y100" s="270"/>
      <c r="Z100" s="270"/>
      <c r="AA100" s="270"/>
      <c r="AB100" s="270"/>
      <c r="AC100" s="270"/>
      <c r="AD100" s="270"/>
      <c r="AE100" s="270"/>
      <c r="AF100" s="270"/>
      <c r="AG100" s="270"/>
      <c r="AH100" s="270"/>
      <c r="AI100" s="270"/>
      <c r="AJ100" s="162"/>
      <c r="AK100" s="366"/>
      <c r="AL100" s="360"/>
      <c r="AM100" s="360"/>
      <c r="AN100" s="360"/>
      <c r="AO100" s="360"/>
      <c r="AP100" s="360"/>
      <c r="AQ100" s="360"/>
      <c r="AR100" s="360"/>
      <c r="AS100" s="360"/>
      <c r="AT100" s="360"/>
      <c r="AU100" s="360"/>
      <c r="AV100" s="360"/>
      <c r="AW100" s="360"/>
      <c r="AX100" s="360"/>
      <c r="AY100" s="360"/>
      <c r="AZ100" s="360"/>
      <c r="BA100" s="360"/>
      <c r="BB100" s="360"/>
      <c r="BC100" s="360"/>
      <c r="BD100" s="360"/>
      <c r="BE100" s="360"/>
      <c r="BF100" s="360"/>
      <c r="BG100" s="360"/>
      <c r="BH100" s="360"/>
      <c r="BI100" s="360"/>
      <c r="BJ100" s="360"/>
      <c r="BK100" s="360"/>
      <c r="BL100" s="360"/>
      <c r="BM100" s="360"/>
    </row>
    <row r="101" spans="1:65" s="156" customFormat="1" ht="45" hidden="1" customHeight="1">
      <c r="A101" s="209"/>
      <c r="B101" s="210" t="s">
        <v>148</v>
      </c>
      <c r="C101" s="212" t="s">
        <v>1677</v>
      </c>
      <c r="D101" s="212" t="s">
        <v>1428</v>
      </c>
      <c r="E101" s="212" t="s">
        <v>1429</v>
      </c>
      <c r="F101" s="213" t="s">
        <v>1695</v>
      </c>
      <c r="G101" s="214"/>
      <c r="H101" s="241"/>
      <c r="I101" s="244">
        <v>0</v>
      </c>
      <c r="J101" s="291"/>
      <c r="K101" s="292">
        <f t="shared" si="3"/>
        <v>0</v>
      </c>
      <c r="L101" s="268"/>
      <c r="M101" s="268"/>
      <c r="N101" s="269"/>
      <c r="O101" s="270"/>
      <c r="P101" s="270"/>
      <c r="Q101" s="331"/>
      <c r="R101" s="331"/>
      <c r="S101" s="270"/>
      <c r="T101" s="340">
        <f>+K101</f>
        <v>0</v>
      </c>
      <c r="U101" s="332"/>
      <c r="V101" s="186"/>
      <c r="W101" s="332"/>
      <c r="X101" s="270"/>
      <c r="Y101" s="270"/>
      <c r="Z101" s="270"/>
      <c r="AA101" s="270"/>
      <c r="AB101" s="270"/>
      <c r="AC101" s="270"/>
      <c r="AD101" s="270"/>
      <c r="AE101" s="270"/>
      <c r="AF101" s="270"/>
      <c r="AG101" s="270"/>
      <c r="AH101" s="270"/>
      <c r="AI101" s="270"/>
      <c r="AJ101" s="162"/>
      <c r="AK101" s="366"/>
      <c r="AL101" s="360"/>
      <c r="AM101" s="360"/>
      <c r="AN101" s="360"/>
      <c r="AO101" s="360"/>
      <c r="AP101" s="360"/>
      <c r="AQ101" s="360"/>
      <c r="AR101" s="360"/>
      <c r="AS101" s="360"/>
      <c r="AT101" s="360"/>
      <c r="AU101" s="360"/>
      <c r="AV101" s="360"/>
      <c r="AW101" s="360"/>
      <c r="AX101" s="360"/>
      <c r="AY101" s="360"/>
      <c r="AZ101" s="360"/>
      <c r="BA101" s="360"/>
      <c r="BB101" s="360"/>
      <c r="BC101" s="360"/>
      <c r="BD101" s="360"/>
      <c r="BE101" s="360"/>
      <c r="BF101" s="360"/>
      <c r="BG101" s="360"/>
      <c r="BH101" s="360"/>
      <c r="BI101" s="360"/>
      <c r="BJ101" s="360"/>
      <c r="BK101" s="360"/>
      <c r="BL101" s="360"/>
      <c r="BM101" s="360"/>
    </row>
    <row r="102" spans="1:65" s="156" customFormat="1" ht="45" hidden="1" customHeight="1">
      <c r="A102" s="209"/>
      <c r="B102" s="210" t="s">
        <v>1696</v>
      </c>
      <c r="C102" s="212" t="s">
        <v>1677</v>
      </c>
      <c r="D102" s="212" t="s">
        <v>1428</v>
      </c>
      <c r="E102" s="212" t="s">
        <v>1429</v>
      </c>
      <c r="F102" s="213" t="s">
        <v>1697</v>
      </c>
      <c r="G102" s="214"/>
      <c r="H102" s="241"/>
      <c r="I102" s="244">
        <v>0</v>
      </c>
      <c r="J102" s="291"/>
      <c r="K102" s="292">
        <f t="shared" si="3"/>
        <v>0</v>
      </c>
      <c r="L102" s="268"/>
      <c r="M102" s="268"/>
      <c r="N102" s="269"/>
      <c r="O102" s="270"/>
      <c r="P102" s="270"/>
      <c r="Q102" s="331"/>
      <c r="R102" s="331"/>
      <c r="S102" s="270"/>
      <c r="T102" s="340"/>
      <c r="U102" s="332"/>
      <c r="V102" s="333">
        <f>+K102</f>
        <v>0</v>
      </c>
      <c r="W102" s="332"/>
      <c r="X102" s="270"/>
      <c r="Y102" s="270"/>
      <c r="Z102" s="270"/>
      <c r="AA102" s="270"/>
      <c r="AB102" s="270"/>
      <c r="AC102" s="270"/>
      <c r="AD102" s="270"/>
      <c r="AE102" s="270"/>
      <c r="AF102" s="270"/>
      <c r="AG102" s="270"/>
      <c r="AH102" s="270"/>
      <c r="AI102" s="270"/>
      <c r="AJ102" s="162"/>
      <c r="AK102" s="366"/>
      <c r="AL102" s="360"/>
      <c r="AM102" s="360"/>
      <c r="AN102" s="360"/>
      <c r="AO102" s="360"/>
      <c r="AP102" s="360"/>
      <c r="AQ102" s="360"/>
      <c r="AR102" s="360"/>
      <c r="AS102" s="360"/>
      <c r="AT102" s="360"/>
      <c r="AU102" s="360"/>
      <c r="AV102" s="360"/>
      <c r="AW102" s="360"/>
      <c r="AX102" s="360"/>
      <c r="AY102" s="360"/>
      <c r="AZ102" s="360"/>
      <c r="BA102" s="360"/>
      <c r="BB102" s="360"/>
      <c r="BC102" s="360"/>
      <c r="BD102" s="360"/>
      <c r="BE102" s="360"/>
      <c r="BF102" s="360"/>
      <c r="BG102" s="360"/>
      <c r="BH102" s="360"/>
      <c r="BI102" s="360"/>
      <c r="BJ102" s="360"/>
      <c r="BK102" s="360"/>
      <c r="BL102" s="360"/>
      <c r="BM102" s="360"/>
    </row>
    <row r="103" spans="1:65" ht="66" hidden="1" customHeight="1">
      <c r="A103" s="198" t="s">
        <v>1698</v>
      </c>
      <c r="B103" s="205" t="s">
        <v>1242</v>
      </c>
      <c r="C103" s="189" t="s">
        <v>1677</v>
      </c>
      <c r="D103" s="189" t="s">
        <v>1428</v>
      </c>
      <c r="E103" s="189" t="s">
        <v>1429</v>
      </c>
      <c r="F103" s="201" t="s">
        <v>1699</v>
      </c>
      <c r="G103" s="197" t="s">
        <v>1431</v>
      </c>
      <c r="H103" s="234"/>
      <c r="I103" s="234">
        <v>2500000</v>
      </c>
      <c r="J103" s="264"/>
      <c r="K103" s="272">
        <f t="shared" si="3"/>
        <v>2500000</v>
      </c>
      <c r="L103" s="259"/>
      <c r="M103" s="259"/>
      <c r="N103" s="260"/>
      <c r="Q103" s="329"/>
      <c r="R103" s="330"/>
      <c r="AK103" s="358"/>
      <c r="AL103" s="358"/>
      <c r="AM103" s="358"/>
      <c r="AN103" s="358"/>
      <c r="AO103" s="358"/>
      <c r="AP103" s="358"/>
      <c r="AQ103" s="358"/>
      <c r="AR103" s="358"/>
      <c r="AS103" s="358"/>
      <c r="AT103" s="358"/>
      <c r="AU103" s="358"/>
      <c r="AV103" s="358"/>
      <c r="AW103" s="358"/>
      <c r="AX103" s="358"/>
      <c r="AY103" s="358"/>
      <c r="AZ103" s="358"/>
      <c r="BA103" s="358"/>
      <c r="BB103" s="358"/>
      <c r="BC103" s="358"/>
      <c r="BD103" s="358"/>
      <c r="BE103" s="358"/>
      <c r="BF103" s="358"/>
      <c r="BG103" s="358"/>
      <c r="BH103" s="358"/>
      <c r="BI103" s="358"/>
      <c r="BJ103" s="358"/>
      <c r="BK103" s="358"/>
      <c r="BL103" s="358"/>
      <c r="BM103" s="358"/>
    </row>
    <row r="104" spans="1:65" ht="44.25" hidden="1" customHeight="1">
      <c r="A104" s="387" t="s">
        <v>1700</v>
      </c>
      <c r="B104" s="223" t="s">
        <v>1701</v>
      </c>
      <c r="C104" s="188" t="s">
        <v>178</v>
      </c>
      <c r="D104" s="189" t="s">
        <v>1428</v>
      </c>
      <c r="E104" s="189" t="s">
        <v>1429</v>
      </c>
      <c r="F104" s="201" t="s">
        <v>1702</v>
      </c>
      <c r="G104" s="197" t="s">
        <v>1431</v>
      </c>
      <c r="H104" s="234">
        <v>4240616</v>
      </c>
      <c r="I104" s="234">
        <v>614690</v>
      </c>
      <c r="J104" s="234">
        <v>75200</v>
      </c>
      <c r="K104" s="272">
        <f t="shared" si="3"/>
        <v>4930506</v>
      </c>
      <c r="L104" s="259"/>
      <c r="M104" s="259"/>
      <c r="N104" s="260"/>
      <c r="Q104" s="329"/>
      <c r="R104" s="330"/>
      <c r="AK104" s="358"/>
      <c r="AL104" s="358"/>
      <c r="AM104" s="358"/>
      <c r="AN104" s="358"/>
      <c r="AO104" s="358"/>
      <c r="AP104" s="358"/>
      <c r="AQ104" s="358"/>
      <c r="AR104" s="358"/>
      <c r="AS104" s="358"/>
      <c r="AT104" s="358"/>
      <c r="AU104" s="358"/>
      <c r="AV104" s="358"/>
      <c r="AW104" s="358"/>
      <c r="AX104" s="358"/>
      <c r="AY104" s="358"/>
      <c r="AZ104" s="358"/>
      <c r="BA104" s="358"/>
      <c r="BB104" s="358"/>
      <c r="BC104" s="358"/>
      <c r="BD104" s="358"/>
      <c r="BE104" s="358"/>
      <c r="BF104" s="358"/>
      <c r="BG104" s="358"/>
      <c r="BH104" s="358"/>
      <c r="BI104" s="358"/>
      <c r="BJ104" s="358"/>
      <c r="BK104" s="358"/>
      <c r="BL104" s="358"/>
      <c r="BM104" s="358"/>
    </row>
    <row r="105" spans="1:65" s="161" customFormat="1" ht="37.5" hidden="1" customHeight="1">
      <c r="A105" s="209" t="s">
        <v>1703</v>
      </c>
      <c r="B105" s="210" t="s">
        <v>1704</v>
      </c>
      <c r="C105" s="215" t="s">
        <v>178</v>
      </c>
      <c r="D105" s="212" t="s">
        <v>1428</v>
      </c>
      <c r="E105" s="212" t="s">
        <v>1429</v>
      </c>
      <c r="F105" s="213" t="s">
        <v>1705</v>
      </c>
      <c r="G105" s="214" t="s">
        <v>1431</v>
      </c>
      <c r="H105" s="215"/>
      <c r="I105" s="283">
        <v>399072</v>
      </c>
      <c r="J105" s="282"/>
      <c r="K105" s="292">
        <f t="shared" si="3"/>
        <v>399072</v>
      </c>
      <c r="L105" s="268"/>
      <c r="M105" s="268"/>
      <c r="N105" s="269"/>
      <c r="O105" s="398"/>
      <c r="P105" s="398"/>
      <c r="Q105" s="331"/>
      <c r="R105" s="331"/>
      <c r="S105" s="398"/>
      <c r="T105" s="345"/>
      <c r="U105" s="407"/>
      <c r="V105" s="347"/>
      <c r="W105" s="407"/>
      <c r="X105" s="398"/>
      <c r="Y105" s="398"/>
      <c r="Z105" s="398"/>
      <c r="AA105" s="398"/>
      <c r="AB105" s="398"/>
      <c r="AC105" s="398"/>
      <c r="AD105" s="398"/>
      <c r="AE105" s="398"/>
      <c r="AF105" s="398"/>
      <c r="AG105" s="398"/>
      <c r="AH105" s="398"/>
      <c r="AI105" s="398"/>
      <c r="AJ105" s="372" t="s">
        <v>1706</v>
      </c>
      <c r="AK105" s="366"/>
      <c r="AL105" s="412"/>
      <c r="AM105" s="412"/>
      <c r="AN105" s="412"/>
      <c r="AO105" s="412"/>
      <c r="AP105" s="412"/>
      <c r="AQ105" s="412"/>
      <c r="AR105" s="412"/>
      <c r="AS105" s="412"/>
      <c r="AT105" s="412"/>
      <c r="AU105" s="412"/>
      <c r="AV105" s="412"/>
      <c r="AW105" s="412"/>
      <c r="AX105" s="412"/>
      <c r="AY105" s="412"/>
      <c r="AZ105" s="412"/>
      <c r="BA105" s="412"/>
      <c r="BB105" s="412"/>
      <c r="BC105" s="412"/>
      <c r="BD105" s="412"/>
      <c r="BE105" s="412"/>
      <c r="BF105" s="412"/>
      <c r="BG105" s="412"/>
      <c r="BH105" s="412"/>
      <c r="BI105" s="412"/>
      <c r="BJ105" s="412"/>
      <c r="BK105" s="412"/>
      <c r="BL105" s="412"/>
      <c r="BM105" s="412"/>
    </row>
    <row r="106" spans="1:65" s="162" customFormat="1" ht="36" hidden="1" customHeight="1">
      <c r="A106" s="237" t="s">
        <v>1707</v>
      </c>
      <c r="B106" s="238" t="s">
        <v>1708</v>
      </c>
      <c r="C106" s="211" t="s">
        <v>178</v>
      </c>
      <c r="D106" s="211" t="s">
        <v>1428</v>
      </c>
      <c r="E106" s="211" t="s">
        <v>1429</v>
      </c>
      <c r="F106" s="213" t="s">
        <v>1709</v>
      </c>
      <c r="G106" s="214" t="s">
        <v>1431</v>
      </c>
      <c r="H106" s="215"/>
      <c r="I106" s="283">
        <v>8312624</v>
      </c>
      <c r="J106" s="282"/>
      <c r="K106" s="292">
        <f t="shared" si="3"/>
        <v>8312624</v>
      </c>
      <c r="L106" s="268"/>
      <c r="M106" s="399"/>
      <c r="N106" s="214"/>
      <c r="O106" s="296"/>
      <c r="P106" s="296"/>
      <c r="Q106" s="331"/>
      <c r="R106" s="331"/>
      <c r="S106" s="296"/>
      <c r="T106" s="349"/>
      <c r="U106" s="350"/>
      <c r="V106" s="351"/>
      <c r="W106" s="350"/>
      <c r="X106" s="296"/>
      <c r="Y106" s="296"/>
      <c r="Z106" s="296"/>
      <c r="AA106" s="296"/>
      <c r="AB106" s="296"/>
      <c r="AC106" s="296"/>
      <c r="AD106" s="296"/>
      <c r="AE106" s="296"/>
      <c r="AF106" s="296"/>
      <c r="AG106" s="296"/>
      <c r="AH106" s="296"/>
      <c r="AI106" s="296"/>
      <c r="AJ106" s="372" t="s">
        <v>1710</v>
      </c>
      <c r="AK106" s="366"/>
      <c r="AL106" s="366"/>
      <c r="AM106" s="366"/>
      <c r="AN106" s="366"/>
      <c r="AO106" s="366"/>
      <c r="AP106" s="366"/>
      <c r="AQ106" s="366"/>
      <c r="AR106" s="366"/>
      <c r="AS106" s="366"/>
      <c r="AT106" s="366"/>
      <c r="AU106" s="366"/>
      <c r="AV106" s="366"/>
      <c r="AW106" s="366"/>
      <c r="AX106" s="366"/>
      <c r="AY106" s="366"/>
      <c r="AZ106" s="366"/>
      <c r="BA106" s="366"/>
      <c r="BB106" s="366"/>
      <c r="BC106" s="366"/>
      <c r="BD106" s="366"/>
      <c r="BE106" s="366"/>
      <c r="BF106" s="366"/>
      <c r="BG106" s="366"/>
      <c r="BH106" s="366"/>
      <c r="BI106" s="366"/>
      <c r="BJ106" s="366"/>
      <c r="BK106" s="366"/>
      <c r="BL106" s="366"/>
      <c r="BM106" s="366"/>
    </row>
    <row r="107" spans="1:65" s="156" customFormat="1" ht="95.25" hidden="1" customHeight="1">
      <c r="A107" s="209"/>
      <c r="B107" s="210" t="s">
        <v>1711</v>
      </c>
      <c r="C107" s="215" t="s">
        <v>1712</v>
      </c>
      <c r="D107" s="212" t="s">
        <v>1428</v>
      </c>
      <c r="E107" s="212" t="s">
        <v>1429</v>
      </c>
      <c r="F107" s="213" t="s">
        <v>1713</v>
      </c>
      <c r="G107" s="214" t="s">
        <v>1431</v>
      </c>
      <c r="H107" s="215"/>
      <c r="I107" s="283">
        <v>4526062</v>
      </c>
      <c r="J107" s="282"/>
      <c r="K107" s="292">
        <f t="shared" si="3"/>
        <v>4526062</v>
      </c>
      <c r="L107" s="268"/>
      <c r="M107" s="268"/>
      <c r="N107" s="214"/>
      <c r="O107" s="400"/>
      <c r="P107" s="400"/>
      <c r="Q107" s="331"/>
      <c r="R107" s="331"/>
      <c r="S107" s="400"/>
      <c r="T107" s="353"/>
      <c r="U107" s="410"/>
      <c r="V107" s="355"/>
      <c r="W107" s="410"/>
      <c r="X107" s="400"/>
      <c r="Y107" s="400"/>
      <c r="Z107" s="400"/>
      <c r="AA107" s="400"/>
      <c r="AB107" s="400"/>
      <c r="AC107" s="400"/>
      <c r="AD107" s="400"/>
      <c r="AE107" s="400"/>
      <c r="AF107" s="400"/>
      <c r="AG107" s="400"/>
      <c r="AH107" s="400"/>
      <c r="AI107" s="400"/>
      <c r="AJ107" s="413"/>
      <c r="AK107" s="414"/>
      <c r="AL107" s="360"/>
      <c r="AM107" s="360"/>
      <c r="AN107" s="360"/>
      <c r="AO107" s="360"/>
      <c r="AP107" s="360"/>
      <c r="AQ107" s="360"/>
      <c r="AR107" s="360"/>
      <c r="AS107" s="360"/>
      <c r="AT107" s="360"/>
      <c r="AU107" s="360"/>
      <c r="AV107" s="360"/>
      <c r="AW107" s="360"/>
      <c r="AX107" s="360"/>
      <c r="AY107" s="360"/>
      <c r="AZ107" s="360"/>
      <c r="BA107" s="360"/>
      <c r="BB107" s="360"/>
      <c r="BC107" s="360"/>
      <c r="BD107" s="360"/>
      <c r="BE107" s="360"/>
      <c r="BF107" s="360"/>
      <c r="BG107" s="360"/>
      <c r="BH107" s="360"/>
      <c r="BI107" s="360"/>
      <c r="BJ107" s="360"/>
      <c r="BK107" s="360"/>
      <c r="BL107" s="360"/>
      <c r="BM107" s="360"/>
    </row>
    <row r="108" spans="1:65" s="156" customFormat="1" ht="49.5" hidden="1" customHeight="1">
      <c r="A108" s="209"/>
      <c r="B108" s="210" t="s">
        <v>1246</v>
      </c>
      <c r="C108" s="215" t="s">
        <v>1712</v>
      </c>
      <c r="D108" s="212" t="s">
        <v>1428</v>
      </c>
      <c r="E108" s="212" t="s">
        <v>1429</v>
      </c>
      <c r="F108" s="213" t="s">
        <v>1714</v>
      </c>
      <c r="G108" s="214" t="s">
        <v>1431</v>
      </c>
      <c r="H108" s="215"/>
      <c r="I108" s="283">
        <v>4000000</v>
      </c>
      <c r="J108" s="282"/>
      <c r="K108" s="292">
        <f t="shared" si="3"/>
        <v>4000000</v>
      </c>
      <c r="L108" s="268"/>
      <c r="M108" s="268"/>
      <c r="N108" s="214"/>
      <c r="O108" s="400"/>
      <c r="P108" s="400"/>
      <c r="Q108" s="331"/>
      <c r="R108" s="331"/>
      <c r="S108" s="400"/>
      <c r="T108" s="353"/>
      <c r="U108" s="410"/>
      <c r="V108" s="355"/>
      <c r="W108" s="410"/>
      <c r="X108" s="400"/>
      <c r="Y108" s="400"/>
      <c r="Z108" s="400"/>
      <c r="AA108" s="400"/>
      <c r="AB108" s="400"/>
      <c r="AC108" s="400"/>
      <c r="AD108" s="400"/>
      <c r="AE108" s="400"/>
      <c r="AF108" s="400"/>
      <c r="AG108" s="400"/>
      <c r="AH108" s="400"/>
      <c r="AI108" s="400"/>
      <c r="AJ108" s="413"/>
      <c r="AK108" s="414"/>
      <c r="AL108" s="360"/>
      <c r="AM108" s="360"/>
      <c r="AN108" s="360"/>
      <c r="AO108" s="360"/>
      <c r="AP108" s="360"/>
      <c r="AQ108" s="360"/>
      <c r="AR108" s="360"/>
      <c r="AS108" s="360"/>
      <c r="AT108" s="360"/>
      <c r="AU108" s="360"/>
      <c r="AV108" s="360"/>
      <c r="AW108" s="360"/>
      <c r="AX108" s="360"/>
      <c r="AY108" s="360"/>
      <c r="AZ108" s="360"/>
      <c r="BA108" s="360"/>
      <c r="BB108" s="360"/>
      <c r="BC108" s="360"/>
      <c r="BD108" s="360"/>
      <c r="BE108" s="360"/>
      <c r="BF108" s="360"/>
      <c r="BG108" s="360"/>
      <c r="BH108" s="360"/>
      <c r="BI108" s="360"/>
      <c r="BJ108" s="360"/>
      <c r="BK108" s="360"/>
      <c r="BL108" s="360"/>
      <c r="BM108" s="360"/>
    </row>
    <row r="109" spans="1:65" s="156" customFormat="1" ht="49.5" hidden="1" customHeight="1">
      <c r="A109" s="209"/>
      <c r="B109" s="210" t="s">
        <v>1715</v>
      </c>
      <c r="C109" s="215" t="s">
        <v>1712</v>
      </c>
      <c r="D109" s="212" t="s">
        <v>1428</v>
      </c>
      <c r="E109" s="212" t="s">
        <v>1429</v>
      </c>
      <c r="F109" s="213" t="s">
        <v>1716</v>
      </c>
      <c r="G109" s="214" t="s">
        <v>1431</v>
      </c>
      <c r="H109" s="215"/>
      <c r="I109" s="283">
        <v>4200000</v>
      </c>
      <c r="J109" s="282"/>
      <c r="K109" s="292">
        <f t="shared" si="3"/>
        <v>4200000</v>
      </c>
      <c r="L109" s="268"/>
      <c r="M109" s="268"/>
      <c r="N109" s="214"/>
      <c r="O109" s="400"/>
      <c r="P109" s="400"/>
      <c r="Q109" s="331"/>
      <c r="R109" s="331"/>
      <c r="S109" s="400"/>
      <c r="T109" s="353"/>
      <c r="U109" s="410"/>
      <c r="V109" s="355"/>
      <c r="W109" s="410"/>
      <c r="X109" s="400"/>
      <c r="Y109" s="400"/>
      <c r="Z109" s="400"/>
      <c r="AA109" s="400"/>
      <c r="AB109" s="400"/>
      <c r="AC109" s="400"/>
      <c r="AD109" s="400"/>
      <c r="AE109" s="400"/>
      <c r="AF109" s="400"/>
      <c r="AG109" s="400"/>
      <c r="AH109" s="400"/>
      <c r="AI109" s="400"/>
      <c r="AJ109" s="413"/>
      <c r="AK109" s="414"/>
      <c r="AL109" s="360"/>
      <c r="AM109" s="360"/>
      <c r="AN109" s="360"/>
      <c r="AO109" s="360"/>
      <c r="AP109" s="360"/>
      <c r="AQ109" s="360"/>
      <c r="AR109" s="360"/>
      <c r="AS109" s="360"/>
      <c r="AT109" s="360"/>
      <c r="AU109" s="360"/>
      <c r="AV109" s="360"/>
      <c r="AW109" s="360"/>
      <c r="AX109" s="360"/>
      <c r="AY109" s="360"/>
      <c r="AZ109" s="360"/>
      <c r="BA109" s="360"/>
      <c r="BB109" s="360"/>
      <c r="BC109" s="360"/>
      <c r="BD109" s="360"/>
      <c r="BE109" s="360"/>
      <c r="BF109" s="360"/>
      <c r="BG109" s="360"/>
      <c r="BH109" s="360"/>
      <c r="BI109" s="360"/>
      <c r="BJ109" s="360"/>
      <c r="BK109" s="360"/>
      <c r="BL109" s="360"/>
      <c r="BM109" s="360"/>
    </row>
    <row r="110" spans="1:65" s="156" customFormat="1" ht="49.5" hidden="1" customHeight="1">
      <c r="A110" s="209"/>
      <c r="B110" s="210" t="s">
        <v>1717</v>
      </c>
      <c r="C110" s="211" t="s">
        <v>178</v>
      </c>
      <c r="D110" s="212" t="s">
        <v>1428</v>
      </c>
      <c r="E110" s="212" t="s">
        <v>1429</v>
      </c>
      <c r="F110" s="213" t="s">
        <v>1718</v>
      </c>
      <c r="G110" s="214" t="s">
        <v>1431</v>
      </c>
      <c r="H110" s="215"/>
      <c r="I110" s="283">
        <v>20000</v>
      </c>
      <c r="J110" s="283">
        <f>2025000-20000</f>
        <v>2005000</v>
      </c>
      <c r="K110" s="292">
        <f t="shared" si="3"/>
        <v>2025000</v>
      </c>
      <c r="L110" s="268"/>
      <c r="M110" s="268"/>
      <c r="N110" s="214"/>
      <c r="O110" s="400"/>
      <c r="P110" s="400"/>
      <c r="Q110" s="331"/>
      <c r="R110" s="331"/>
      <c r="S110" s="400"/>
      <c r="T110" s="353"/>
      <c r="U110" s="410"/>
      <c r="V110" s="355"/>
      <c r="W110" s="410"/>
      <c r="X110" s="400"/>
      <c r="Y110" s="400"/>
      <c r="Z110" s="400"/>
      <c r="AA110" s="400"/>
      <c r="AB110" s="400"/>
      <c r="AC110" s="400"/>
      <c r="AD110" s="400"/>
      <c r="AE110" s="400"/>
      <c r="AF110" s="400"/>
      <c r="AG110" s="400"/>
      <c r="AH110" s="400"/>
      <c r="AI110" s="400"/>
      <c r="AJ110" s="413"/>
      <c r="AK110" s="414"/>
      <c r="AL110" s="360"/>
      <c r="AM110" s="360"/>
      <c r="AN110" s="360"/>
      <c r="AO110" s="360"/>
      <c r="AP110" s="360"/>
      <c r="AQ110" s="360"/>
      <c r="AR110" s="360"/>
      <c r="AS110" s="360"/>
      <c r="AT110" s="360"/>
      <c r="AU110" s="360"/>
      <c r="AV110" s="360"/>
      <c r="AW110" s="360"/>
      <c r="AX110" s="360"/>
      <c r="AY110" s="360"/>
      <c r="AZ110" s="360"/>
      <c r="BA110" s="360"/>
      <c r="BB110" s="360"/>
      <c r="BC110" s="360"/>
      <c r="BD110" s="360"/>
      <c r="BE110" s="360"/>
      <c r="BF110" s="360"/>
      <c r="BG110" s="360"/>
      <c r="BH110" s="360"/>
      <c r="BI110" s="360"/>
      <c r="BJ110" s="360"/>
      <c r="BK110" s="360"/>
      <c r="BL110" s="360"/>
      <c r="BM110" s="360"/>
    </row>
    <row r="111" spans="1:65" ht="48.75" hidden="1" customHeight="1">
      <c r="A111" s="387" t="s">
        <v>1719</v>
      </c>
      <c r="B111" s="223" t="s">
        <v>1720</v>
      </c>
      <c r="C111" s="189" t="s">
        <v>309</v>
      </c>
      <c r="D111" s="189" t="s">
        <v>1428</v>
      </c>
      <c r="E111" s="189" t="s">
        <v>1721</v>
      </c>
      <c r="F111" s="201" t="s">
        <v>1722</v>
      </c>
      <c r="G111" s="197" t="s">
        <v>1431</v>
      </c>
      <c r="H111" s="384">
        <v>21498885</v>
      </c>
      <c r="I111" s="384">
        <v>2495170</v>
      </c>
      <c r="J111" s="261">
        <v>374030</v>
      </c>
      <c r="K111" s="272">
        <f t="shared" si="3"/>
        <v>24368085</v>
      </c>
      <c r="L111" s="259"/>
      <c r="M111" s="259"/>
      <c r="N111" s="260"/>
      <c r="Q111" s="329"/>
      <c r="R111" s="330"/>
      <c r="AK111" s="358"/>
      <c r="AL111" s="358"/>
      <c r="AM111" s="358"/>
      <c r="AN111" s="358"/>
      <c r="AO111" s="358"/>
      <c r="AP111" s="358"/>
      <c r="AQ111" s="358"/>
      <c r="AR111" s="358"/>
      <c r="AS111" s="358"/>
      <c r="AT111" s="358"/>
      <c r="AU111" s="358"/>
      <c r="AV111" s="358"/>
      <c r="AW111" s="358"/>
      <c r="AX111" s="358"/>
      <c r="AY111" s="358"/>
      <c r="AZ111" s="358"/>
      <c r="BA111" s="358"/>
      <c r="BB111" s="358"/>
      <c r="BC111" s="358"/>
      <c r="BD111" s="358"/>
      <c r="BE111" s="358"/>
      <c r="BF111" s="358"/>
      <c r="BG111" s="358"/>
      <c r="BH111" s="358"/>
      <c r="BI111" s="358"/>
      <c r="BJ111" s="358"/>
      <c r="BK111" s="358"/>
      <c r="BL111" s="358"/>
      <c r="BM111" s="358"/>
    </row>
    <row r="112" spans="1:65" s="159" customFormat="1" ht="40.5" hidden="1" customHeight="1">
      <c r="A112" s="198" t="s">
        <v>1723</v>
      </c>
      <c r="B112" s="205" t="s">
        <v>1724</v>
      </c>
      <c r="C112" s="189" t="s">
        <v>309</v>
      </c>
      <c r="D112" s="189" t="s">
        <v>1428</v>
      </c>
      <c r="E112" s="189" t="s">
        <v>1429</v>
      </c>
      <c r="F112" s="204" t="s">
        <v>1725</v>
      </c>
      <c r="G112" s="197" t="s">
        <v>1431</v>
      </c>
      <c r="H112" s="384"/>
      <c r="I112" s="384">
        <v>550000</v>
      </c>
      <c r="J112" s="264"/>
      <c r="K112" s="272">
        <f t="shared" si="3"/>
        <v>550000</v>
      </c>
      <c r="L112" s="259"/>
      <c r="M112" s="259"/>
      <c r="N112" s="260"/>
      <c r="O112" s="180"/>
      <c r="P112" s="180"/>
      <c r="Q112" s="329"/>
      <c r="R112" s="330"/>
      <c r="S112" s="183"/>
      <c r="T112" s="184"/>
      <c r="U112" s="185"/>
      <c r="V112" s="186"/>
      <c r="W112" s="187"/>
      <c r="X112" s="180"/>
      <c r="Y112" s="180"/>
      <c r="Z112" s="180"/>
      <c r="AA112" s="180"/>
      <c r="AB112" s="180"/>
      <c r="AC112" s="180"/>
      <c r="AD112" s="180"/>
      <c r="AE112" s="180"/>
      <c r="AF112" s="180"/>
      <c r="AG112" s="180"/>
      <c r="AH112" s="180"/>
      <c r="AI112" s="180"/>
      <c r="AK112" s="370"/>
      <c r="AL112" s="370"/>
      <c r="AM112" s="370"/>
      <c r="AN112" s="370"/>
      <c r="AO112" s="370"/>
      <c r="AP112" s="370"/>
      <c r="AQ112" s="370"/>
      <c r="AR112" s="370"/>
      <c r="AS112" s="370"/>
      <c r="AT112" s="370"/>
      <c r="AU112" s="370"/>
      <c r="AV112" s="370"/>
      <c r="AW112" s="370"/>
      <c r="AX112" s="370"/>
      <c r="AY112" s="370"/>
      <c r="AZ112" s="370"/>
      <c r="BA112" s="370"/>
      <c r="BB112" s="370"/>
      <c r="BC112" s="370"/>
      <c r="BD112" s="370"/>
      <c r="BE112" s="370"/>
      <c r="BF112" s="370"/>
      <c r="BG112" s="370"/>
      <c r="BH112" s="370"/>
      <c r="BI112" s="370"/>
      <c r="BJ112" s="370"/>
      <c r="BK112" s="370"/>
      <c r="BL112" s="370"/>
      <c r="BM112" s="370"/>
    </row>
    <row r="113" spans="1:65" s="159" customFormat="1" ht="44.25" customHeight="1">
      <c r="A113" s="198" t="s">
        <v>1726</v>
      </c>
      <c r="B113" s="388" t="s">
        <v>896</v>
      </c>
      <c r="C113" s="389" t="s">
        <v>309</v>
      </c>
      <c r="D113" s="189" t="s">
        <v>1428</v>
      </c>
      <c r="E113" s="189" t="s">
        <v>1429</v>
      </c>
      <c r="F113" s="201" t="s">
        <v>1727</v>
      </c>
      <c r="G113" s="197" t="s">
        <v>1431</v>
      </c>
      <c r="H113" s="271"/>
      <c r="I113" s="271">
        <v>360000</v>
      </c>
      <c r="J113" s="206"/>
      <c r="K113" s="272">
        <f t="shared" si="3"/>
        <v>360000</v>
      </c>
      <c r="L113" s="401"/>
      <c r="M113" s="259"/>
      <c r="N113" s="260"/>
      <c r="O113" s="180"/>
      <c r="P113" s="180"/>
      <c r="Q113" s="329"/>
      <c r="R113" s="330"/>
      <c r="S113" s="183"/>
      <c r="T113" s="340">
        <f>+K113</f>
        <v>360000</v>
      </c>
      <c r="U113" s="185"/>
      <c r="V113" s="186"/>
      <c r="W113" s="187"/>
      <c r="X113" s="180"/>
      <c r="Y113" s="180"/>
      <c r="Z113" s="180"/>
      <c r="AA113" s="180"/>
      <c r="AB113" s="180"/>
      <c r="AC113" s="180"/>
      <c r="AD113" s="180"/>
      <c r="AE113" s="180"/>
      <c r="AF113" s="180"/>
      <c r="AG113" s="180"/>
      <c r="AH113" s="180"/>
      <c r="AI113" s="180"/>
      <c r="AJ113" s="163" t="s">
        <v>1728</v>
      </c>
      <c r="AK113" s="415"/>
      <c r="AL113" s="370"/>
      <c r="AM113" s="370"/>
      <c r="AN113" s="370"/>
      <c r="AO113" s="370"/>
      <c r="AP113" s="370"/>
      <c r="AQ113" s="370"/>
      <c r="AR113" s="370"/>
      <c r="AS113" s="370"/>
      <c r="AT113" s="370"/>
      <c r="AU113" s="370"/>
      <c r="AV113" s="370"/>
      <c r="AW113" s="370"/>
      <c r="AX113" s="370"/>
      <c r="AY113" s="370"/>
      <c r="AZ113" s="370"/>
      <c r="BA113" s="370"/>
      <c r="BB113" s="370"/>
      <c r="BC113" s="370"/>
      <c r="BD113" s="370"/>
      <c r="BE113" s="370"/>
      <c r="BF113" s="370"/>
      <c r="BG113" s="370"/>
      <c r="BH113" s="370"/>
      <c r="BI113" s="370"/>
      <c r="BJ113" s="370"/>
      <c r="BK113" s="370"/>
      <c r="BL113" s="370"/>
      <c r="BM113" s="370"/>
    </row>
    <row r="114" spans="1:65" s="159" customFormat="1" ht="51" customHeight="1">
      <c r="A114" s="198" t="s">
        <v>1729</v>
      </c>
      <c r="B114" s="388" t="s">
        <v>1730</v>
      </c>
      <c r="C114" s="389" t="s">
        <v>309</v>
      </c>
      <c r="D114" s="189" t="s">
        <v>1428</v>
      </c>
      <c r="E114" s="189" t="s">
        <v>1429</v>
      </c>
      <c r="F114" s="204" t="s">
        <v>1731</v>
      </c>
      <c r="G114" s="197" t="s">
        <v>1431</v>
      </c>
      <c r="H114" s="271"/>
      <c r="I114" s="271">
        <v>1000000</v>
      </c>
      <c r="J114" s="206"/>
      <c r="K114" s="272">
        <f t="shared" si="3"/>
        <v>1000000</v>
      </c>
      <c r="L114" s="401"/>
      <c r="M114" s="259"/>
      <c r="N114" s="260"/>
      <c r="O114" s="180"/>
      <c r="P114" s="180"/>
      <c r="Q114" s="329"/>
      <c r="R114" s="330"/>
      <c r="S114" s="183"/>
      <c r="T114" s="340">
        <f>+K114</f>
        <v>1000000</v>
      </c>
      <c r="U114" s="185"/>
      <c r="V114" s="186"/>
      <c r="W114" s="187"/>
      <c r="X114" s="180"/>
      <c r="Y114" s="180"/>
      <c r="Z114" s="180"/>
      <c r="AA114" s="180"/>
      <c r="AB114" s="180"/>
      <c r="AC114" s="180"/>
      <c r="AD114" s="180"/>
      <c r="AE114" s="180"/>
      <c r="AF114" s="180"/>
      <c r="AG114" s="180"/>
      <c r="AH114" s="180"/>
      <c r="AI114" s="180"/>
      <c r="AJ114" s="163" t="s">
        <v>1728</v>
      </c>
      <c r="AK114" s="415"/>
      <c r="AL114" s="370"/>
      <c r="AM114" s="370"/>
      <c r="AN114" s="370"/>
      <c r="AO114" s="370"/>
      <c r="AP114" s="370"/>
      <c r="AQ114" s="370"/>
      <c r="AR114" s="370"/>
      <c r="AS114" s="370"/>
      <c r="AT114" s="370"/>
      <c r="AU114" s="370"/>
      <c r="AV114" s="370"/>
      <c r="AW114" s="370"/>
      <c r="AX114" s="370"/>
      <c r="AY114" s="370"/>
      <c r="AZ114" s="370"/>
      <c r="BA114" s="370"/>
      <c r="BB114" s="370"/>
      <c r="BC114" s="370"/>
      <c r="BD114" s="370"/>
      <c r="BE114" s="370"/>
      <c r="BF114" s="370"/>
      <c r="BG114" s="370"/>
      <c r="BH114" s="370"/>
      <c r="BI114" s="370"/>
      <c r="BJ114" s="370"/>
      <c r="BK114" s="370"/>
      <c r="BL114" s="370"/>
      <c r="BM114" s="370"/>
    </row>
    <row r="115" spans="1:65" s="159" customFormat="1" ht="35.25" hidden="1" customHeight="1">
      <c r="A115" s="198" t="s">
        <v>1732</v>
      </c>
      <c r="B115" s="388" t="s">
        <v>902</v>
      </c>
      <c r="C115" s="390" t="s">
        <v>309</v>
      </c>
      <c r="D115" s="189" t="s">
        <v>1428</v>
      </c>
      <c r="E115" s="189" t="s">
        <v>1429</v>
      </c>
      <c r="F115" s="201" t="s">
        <v>1733</v>
      </c>
      <c r="G115" s="197" t="s">
        <v>1431</v>
      </c>
      <c r="H115" s="271"/>
      <c r="I115" s="271">
        <v>370000</v>
      </c>
      <c r="J115" s="206"/>
      <c r="K115" s="272">
        <f t="shared" si="3"/>
        <v>370000</v>
      </c>
      <c r="L115" s="401"/>
      <c r="M115" s="259"/>
      <c r="N115" s="260"/>
      <c r="O115" s="180"/>
      <c r="P115" s="180"/>
      <c r="Q115" s="329"/>
      <c r="R115" s="330"/>
      <c r="S115" s="183"/>
      <c r="T115" s="184"/>
      <c r="U115" s="185"/>
      <c r="V115" s="186"/>
      <c r="W115" s="187"/>
      <c r="X115" s="180"/>
      <c r="Y115" s="180"/>
      <c r="Z115" s="180"/>
      <c r="AA115" s="180"/>
      <c r="AB115" s="180"/>
      <c r="AC115" s="180"/>
      <c r="AD115" s="180"/>
      <c r="AE115" s="180"/>
      <c r="AF115" s="180"/>
      <c r="AG115" s="180"/>
      <c r="AH115" s="180"/>
      <c r="AI115" s="180"/>
      <c r="AJ115" s="416" t="s">
        <v>1734</v>
      </c>
      <c r="AK115" s="417"/>
      <c r="AL115" s="370"/>
      <c r="AM115" s="370"/>
      <c r="AN115" s="370"/>
      <c r="AO115" s="370"/>
      <c r="AP115" s="370"/>
      <c r="AQ115" s="370"/>
      <c r="AR115" s="370"/>
      <c r="AS115" s="370"/>
      <c r="AT115" s="370"/>
      <c r="AU115" s="370"/>
      <c r="AV115" s="370"/>
      <c r="AW115" s="370"/>
      <c r="AX115" s="370"/>
      <c r="AY115" s="370"/>
      <c r="AZ115" s="370"/>
      <c r="BA115" s="370"/>
      <c r="BB115" s="370"/>
      <c r="BC115" s="370"/>
      <c r="BD115" s="370"/>
      <c r="BE115" s="370"/>
      <c r="BF115" s="370"/>
      <c r="BG115" s="370"/>
      <c r="BH115" s="370"/>
      <c r="BI115" s="370"/>
      <c r="BJ115" s="370"/>
      <c r="BK115" s="370"/>
      <c r="BL115" s="370"/>
      <c r="BM115" s="370"/>
    </row>
    <row r="116" spans="1:65" s="159" customFormat="1" ht="34.5" customHeight="1">
      <c r="A116" s="198" t="s">
        <v>1735</v>
      </c>
      <c r="B116" s="388" t="s">
        <v>1736</v>
      </c>
      <c r="C116" s="390" t="s">
        <v>309</v>
      </c>
      <c r="D116" s="189" t="s">
        <v>1428</v>
      </c>
      <c r="E116" s="189" t="s">
        <v>1429</v>
      </c>
      <c r="F116" s="204" t="s">
        <v>1731</v>
      </c>
      <c r="G116" s="197" t="s">
        <v>1431</v>
      </c>
      <c r="H116" s="271"/>
      <c r="I116" s="271">
        <v>1000000</v>
      </c>
      <c r="J116" s="206"/>
      <c r="K116" s="272">
        <f t="shared" si="3"/>
        <v>1000000</v>
      </c>
      <c r="L116" s="401"/>
      <c r="M116" s="259"/>
      <c r="N116" s="260"/>
      <c r="O116" s="180"/>
      <c r="P116" s="180"/>
      <c r="Q116" s="329"/>
      <c r="R116" s="330"/>
      <c r="S116" s="183"/>
      <c r="T116" s="340">
        <f>+K116</f>
        <v>1000000</v>
      </c>
      <c r="U116" s="185"/>
      <c r="V116" s="186"/>
      <c r="W116" s="187"/>
      <c r="X116" s="180"/>
      <c r="Y116" s="180"/>
      <c r="Z116" s="180"/>
      <c r="AA116" s="180"/>
      <c r="AB116" s="180"/>
      <c r="AC116" s="180"/>
      <c r="AD116" s="180"/>
      <c r="AE116" s="180"/>
      <c r="AF116" s="180"/>
      <c r="AG116" s="180"/>
      <c r="AH116" s="180"/>
      <c r="AI116" s="180"/>
      <c r="AJ116" s="163" t="s">
        <v>1728</v>
      </c>
      <c r="AK116" s="415"/>
      <c r="AL116" s="370"/>
      <c r="AM116" s="370"/>
      <c r="AN116" s="370"/>
      <c r="AO116" s="370"/>
      <c r="AP116" s="370"/>
      <c r="AQ116" s="370"/>
      <c r="AR116" s="370"/>
      <c r="AS116" s="370"/>
      <c r="AT116" s="370"/>
      <c r="AU116" s="370"/>
      <c r="AV116" s="370"/>
      <c r="AW116" s="370"/>
      <c r="AX116" s="370"/>
      <c r="AY116" s="370"/>
      <c r="AZ116" s="370"/>
      <c r="BA116" s="370"/>
      <c r="BB116" s="370"/>
      <c r="BC116" s="370"/>
      <c r="BD116" s="370"/>
      <c r="BE116" s="370"/>
      <c r="BF116" s="370"/>
      <c r="BG116" s="370"/>
      <c r="BH116" s="370"/>
      <c r="BI116" s="370"/>
      <c r="BJ116" s="370"/>
      <c r="BK116" s="370"/>
      <c r="BL116" s="370"/>
      <c r="BM116" s="370"/>
    </row>
    <row r="117" spans="1:65" s="159" customFormat="1" ht="40.5" customHeight="1">
      <c r="A117" s="198" t="s">
        <v>1737</v>
      </c>
      <c r="B117" s="388" t="s">
        <v>1738</v>
      </c>
      <c r="C117" s="197" t="s">
        <v>309</v>
      </c>
      <c r="D117" s="189" t="s">
        <v>1428</v>
      </c>
      <c r="E117" s="189" t="s">
        <v>1429</v>
      </c>
      <c r="F117" s="204" t="s">
        <v>1731</v>
      </c>
      <c r="G117" s="197" t="s">
        <v>1431</v>
      </c>
      <c r="H117" s="222"/>
      <c r="I117" s="206">
        <v>1000000</v>
      </c>
      <c r="J117" s="206"/>
      <c r="K117" s="272">
        <f t="shared" si="3"/>
        <v>1000000</v>
      </c>
      <c r="L117" s="401"/>
      <c r="M117" s="259"/>
      <c r="N117" s="260"/>
      <c r="O117" s="180"/>
      <c r="P117" s="180"/>
      <c r="Q117" s="329"/>
      <c r="R117" s="330"/>
      <c r="S117" s="183"/>
      <c r="T117" s="340">
        <f>+K117</f>
        <v>1000000</v>
      </c>
      <c r="U117" s="185"/>
      <c r="V117" s="186"/>
      <c r="W117" s="187"/>
      <c r="X117" s="180"/>
      <c r="Y117" s="180"/>
      <c r="Z117" s="180"/>
      <c r="AA117" s="180"/>
      <c r="AB117" s="180"/>
      <c r="AC117" s="180"/>
      <c r="AD117" s="180"/>
      <c r="AE117" s="180"/>
      <c r="AF117" s="180"/>
      <c r="AG117" s="180"/>
      <c r="AH117" s="180"/>
      <c r="AI117" s="180"/>
      <c r="AJ117" s="163" t="s">
        <v>1728</v>
      </c>
      <c r="AK117" s="415"/>
      <c r="AL117" s="370"/>
      <c r="AM117" s="370"/>
      <c r="AN117" s="370"/>
      <c r="AO117" s="370"/>
      <c r="AP117" s="370"/>
      <c r="AQ117" s="370"/>
      <c r="AR117" s="370"/>
      <c r="AS117" s="370"/>
      <c r="AT117" s="370"/>
      <c r="AU117" s="370"/>
      <c r="AV117" s="370"/>
      <c r="AW117" s="370"/>
      <c r="AX117" s="370"/>
      <c r="AY117" s="370"/>
      <c r="AZ117" s="370"/>
      <c r="BA117" s="370"/>
      <c r="BB117" s="370"/>
      <c r="BC117" s="370"/>
      <c r="BD117" s="370"/>
      <c r="BE117" s="370"/>
      <c r="BF117" s="370"/>
      <c r="BG117" s="370"/>
      <c r="BH117" s="370"/>
      <c r="BI117" s="370"/>
      <c r="BJ117" s="370"/>
      <c r="BK117" s="370"/>
      <c r="BL117" s="370"/>
      <c r="BM117" s="370"/>
    </row>
    <row r="118" spans="1:65" s="159" customFormat="1" ht="38.25" customHeight="1">
      <c r="A118" s="198" t="s">
        <v>1739</v>
      </c>
      <c r="B118" s="205" t="s">
        <v>1740</v>
      </c>
      <c r="C118" s="260" t="s">
        <v>309</v>
      </c>
      <c r="D118" s="189" t="s">
        <v>1428</v>
      </c>
      <c r="E118" s="189" t="s">
        <v>1429</v>
      </c>
      <c r="F118" s="204" t="s">
        <v>1731</v>
      </c>
      <c r="G118" s="197" t="s">
        <v>1431</v>
      </c>
      <c r="H118" s="222"/>
      <c r="I118" s="206">
        <v>1000000</v>
      </c>
      <c r="J118" s="206"/>
      <c r="K118" s="272">
        <f t="shared" si="3"/>
        <v>1000000</v>
      </c>
      <c r="L118" s="401"/>
      <c r="M118" s="259"/>
      <c r="N118" s="260"/>
      <c r="O118" s="180"/>
      <c r="P118" s="180"/>
      <c r="Q118" s="329"/>
      <c r="R118" s="330"/>
      <c r="S118" s="183"/>
      <c r="T118" s="340">
        <f>+K118</f>
        <v>1000000</v>
      </c>
      <c r="U118" s="185"/>
      <c r="V118" s="186"/>
      <c r="W118" s="187"/>
      <c r="X118" s="180"/>
      <c r="Y118" s="180"/>
      <c r="Z118" s="180"/>
      <c r="AA118" s="180"/>
      <c r="AB118" s="180"/>
      <c r="AC118" s="180"/>
      <c r="AD118" s="180"/>
      <c r="AE118" s="180"/>
      <c r="AF118" s="180"/>
      <c r="AG118" s="180"/>
      <c r="AH118" s="180"/>
      <c r="AI118" s="180"/>
      <c r="AJ118" s="163" t="s">
        <v>1728</v>
      </c>
      <c r="AK118" s="415"/>
      <c r="AL118" s="370"/>
      <c r="AM118" s="370"/>
      <c r="AN118" s="370"/>
      <c r="AO118" s="370"/>
      <c r="AP118" s="370"/>
      <c r="AQ118" s="370"/>
      <c r="AR118" s="370"/>
      <c r="AS118" s="370"/>
      <c r="AT118" s="370"/>
      <c r="AU118" s="370"/>
      <c r="AV118" s="370"/>
      <c r="AW118" s="370"/>
      <c r="AX118" s="370"/>
      <c r="AY118" s="370"/>
      <c r="AZ118" s="370"/>
      <c r="BA118" s="370"/>
      <c r="BB118" s="370"/>
      <c r="BC118" s="370"/>
      <c r="BD118" s="370"/>
      <c r="BE118" s="370"/>
      <c r="BF118" s="370"/>
      <c r="BG118" s="370"/>
      <c r="BH118" s="370"/>
      <c r="BI118" s="370"/>
      <c r="BJ118" s="370"/>
      <c r="BK118" s="370"/>
      <c r="BL118" s="370"/>
      <c r="BM118" s="370"/>
    </row>
    <row r="119" spans="1:65" s="159" customFormat="1" ht="38.25" customHeight="1">
      <c r="A119" s="198" t="s">
        <v>1741</v>
      </c>
      <c r="B119" s="205" t="s">
        <v>1742</v>
      </c>
      <c r="C119" s="260" t="s">
        <v>309</v>
      </c>
      <c r="D119" s="189" t="s">
        <v>1428</v>
      </c>
      <c r="E119" s="189" t="s">
        <v>1429</v>
      </c>
      <c r="F119" s="204" t="s">
        <v>1731</v>
      </c>
      <c r="G119" s="197" t="s">
        <v>1431</v>
      </c>
      <c r="H119" s="222"/>
      <c r="I119" s="206">
        <v>1000000</v>
      </c>
      <c r="J119" s="206"/>
      <c r="K119" s="272">
        <f t="shared" si="3"/>
        <v>1000000</v>
      </c>
      <c r="L119" s="401"/>
      <c r="M119" s="259"/>
      <c r="N119" s="260"/>
      <c r="O119" s="180"/>
      <c r="P119" s="180"/>
      <c r="Q119" s="329"/>
      <c r="R119" s="330"/>
      <c r="S119" s="183"/>
      <c r="T119" s="340">
        <f>+K119</f>
        <v>1000000</v>
      </c>
      <c r="U119" s="185"/>
      <c r="V119" s="186"/>
      <c r="W119" s="187"/>
      <c r="X119" s="180"/>
      <c r="Y119" s="180"/>
      <c r="Z119" s="180"/>
      <c r="AA119" s="180"/>
      <c r="AB119" s="180"/>
      <c r="AC119" s="180"/>
      <c r="AD119" s="180"/>
      <c r="AE119" s="180"/>
      <c r="AF119" s="180"/>
      <c r="AG119" s="180"/>
      <c r="AH119" s="180"/>
      <c r="AI119" s="180"/>
      <c r="AJ119" s="163" t="s">
        <v>1728</v>
      </c>
      <c r="AK119" s="415"/>
      <c r="AL119" s="370"/>
      <c r="AM119" s="370"/>
      <c r="AN119" s="370"/>
      <c r="AO119" s="370"/>
      <c r="AP119" s="370"/>
      <c r="AQ119" s="370"/>
      <c r="AR119" s="370"/>
      <c r="AS119" s="370"/>
      <c r="AT119" s="370"/>
      <c r="AU119" s="370"/>
      <c r="AV119" s="370"/>
      <c r="AW119" s="370"/>
      <c r="AX119" s="370"/>
      <c r="AY119" s="370"/>
      <c r="AZ119" s="370"/>
      <c r="BA119" s="370"/>
      <c r="BB119" s="370"/>
      <c r="BC119" s="370"/>
      <c r="BD119" s="370"/>
      <c r="BE119" s="370"/>
      <c r="BF119" s="370"/>
      <c r="BG119" s="370"/>
      <c r="BH119" s="370"/>
      <c r="BI119" s="370"/>
      <c r="BJ119" s="370"/>
      <c r="BK119" s="370"/>
      <c r="BL119" s="370"/>
      <c r="BM119" s="370"/>
    </row>
    <row r="120" spans="1:65" s="159" customFormat="1" ht="39" customHeight="1">
      <c r="A120" s="198" t="s">
        <v>1743</v>
      </c>
      <c r="B120" s="205" t="s">
        <v>1744</v>
      </c>
      <c r="C120" s="260" t="s">
        <v>309</v>
      </c>
      <c r="D120" s="189" t="s">
        <v>1428</v>
      </c>
      <c r="E120" s="189" t="s">
        <v>1429</v>
      </c>
      <c r="F120" s="204" t="s">
        <v>1731</v>
      </c>
      <c r="G120" s="197" t="s">
        <v>1431</v>
      </c>
      <c r="H120" s="222"/>
      <c r="I120" s="206">
        <v>1000000</v>
      </c>
      <c r="J120" s="206"/>
      <c r="K120" s="272">
        <f t="shared" si="3"/>
        <v>1000000</v>
      </c>
      <c r="L120" s="401"/>
      <c r="M120" s="259"/>
      <c r="N120" s="260"/>
      <c r="O120" s="180"/>
      <c r="P120" s="180"/>
      <c r="Q120" s="329"/>
      <c r="R120" s="330"/>
      <c r="S120" s="183"/>
      <c r="T120" s="340">
        <f>+K120</f>
        <v>1000000</v>
      </c>
      <c r="U120" s="185"/>
      <c r="V120" s="186"/>
      <c r="W120" s="187"/>
      <c r="X120" s="180"/>
      <c r="Y120" s="180"/>
      <c r="Z120" s="180"/>
      <c r="AA120" s="180"/>
      <c r="AB120" s="180"/>
      <c r="AC120" s="180"/>
      <c r="AD120" s="180"/>
      <c r="AE120" s="180"/>
      <c r="AF120" s="180"/>
      <c r="AG120" s="180"/>
      <c r="AH120" s="180"/>
      <c r="AI120" s="180"/>
      <c r="AJ120" s="163" t="s">
        <v>1728</v>
      </c>
      <c r="AK120" s="415"/>
      <c r="AL120" s="370"/>
      <c r="AM120" s="370"/>
      <c r="AN120" s="370"/>
      <c r="AO120" s="370"/>
      <c r="AP120" s="370"/>
      <c r="AQ120" s="370"/>
      <c r="AR120" s="370"/>
      <c r="AS120" s="370"/>
      <c r="AT120" s="370"/>
      <c r="AU120" s="370"/>
      <c r="AV120" s="370"/>
      <c r="AW120" s="370"/>
      <c r="AX120" s="370"/>
      <c r="AY120" s="370"/>
      <c r="AZ120" s="370"/>
      <c r="BA120" s="370"/>
      <c r="BB120" s="370"/>
      <c r="BC120" s="370"/>
      <c r="BD120" s="370"/>
      <c r="BE120" s="370"/>
      <c r="BF120" s="370"/>
      <c r="BG120" s="370"/>
      <c r="BH120" s="370"/>
      <c r="BI120" s="370"/>
      <c r="BJ120" s="370"/>
      <c r="BK120" s="370"/>
      <c r="BL120" s="370"/>
      <c r="BM120" s="370"/>
    </row>
    <row r="121" spans="1:65" s="159" customFormat="1" ht="45" hidden="1" customHeight="1">
      <c r="A121" s="198" t="s">
        <v>1745</v>
      </c>
      <c r="B121" s="205" t="s">
        <v>1746</v>
      </c>
      <c r="C121" s="389" t="s">
        <v>309</v>
      </c>
      <c r="D121" s="189" t="s">
        <v>1428</v>
      </c>
      <c r="E121" s="189" t="s">
        <v>1429</v>
      </c>
      <c r="F121" s="221" t="s">
        <v>1747</v>
      </c>
      <c r="G121" s="197" t="s">
        <v>1431</v>
      </c>
      <c r="H121" s="222"/>
      <c r="I121" s="271">
        <v>15000000</v>
      </c>
      <c r="J121" s="206"/>
      <c r="K121" s="272">
        <f t="shared" si="3"/>
        <v>15000000</v>
      </c>
      <c r="L121" s="259"/>
      <c r="M121" s="259"/>
      <c r="N121" s="260"/>
      <c r="O121" s="180"/>
      <c r="P121" s="180"/>
      <c r="Q121" s="329"/>
      <c r="R121" s="330"/>
      <c r="S121" s="183"/>
      <c r="T121" s="184"/>
      <c r="U121" s="185"/>
      <c r="V121" s="186"/>
      <c r="W121" s="187"/>
      <c r="X121" s="180"/>
      <c r="Y121" s="180"/>
      <c r="Z121" s="180"/>
      <c r="AA121" s="180"/>
      <c r="AB121" s="180"/>
      <c r="AC121" s="180"/>
      <c r="AD121" s="180"/>
      <c r="AE121" s="180"/>
      <c r="AF121" s="180"/>
      <c r="AG121" s="180"/>
      <c r="AH121" s="180"/>
      <c r="AI121" s="180"/>
      <c r="AK121" s="370"/>
      <c r="AL121" s="370"/>
      <c r="AM121" s="370"/>
      <c r="AN121" s="370"/>
      <c r="AO121" s="370"/>
      <c r="AP121" s="370"/>
      <c r="AQ121" s="370"/>
      <c r="AR121" s="370"/>
      <c r="AS121" s="370"/>
      <c r="AT121" s="370"/>
      <c r="AU121" s="370"/>
      <c r="AV121" s="370"/>
      <c r="AW121" s="370"/>
      <c r="AX121" s="370"/>
      <c r="AY121" s="370"/>
      <c r="AZ121" s="370"/>
      <c r="BA121" s="370"/>
      <c r="BB121" s="370"/>
      <c r="BC121" s="370"/>
      <c r="BD121" s="370"/>
      <c r="BE121" s="370"/>
      <c r="BF121" s="370"/>
      <c r="BG121" s="370"/>
      <c r="BH121" s="370"/>
      <c r="BI121" s="370"/>
      <c r="BJ121" s="370"/>
      <c r="BK121" s="370"/>
      <c r="BL121" s="370"/>
      <c r="BM121" s="370"/>
    </row>
    <row r="122" spans="1:65" s="159" customFormat="1" ht="48.75" hidden="1" customHeight="1">
      <c r="A122" s="198" t="s">
        <v>1748</v>
      </c>
      <c r="B122" s="205" t="s">
        <v>1749</v>
      </c>
      <c r="C122" s="260" t="s">
        <v>309</v>
      </c>
      <c r="D122" s="189" t="s">
        <v>1428</v>
      </c>
      <c r="E122" s="189" t="s">
        <v>1429</v>
      </c>
      <c r="F122" s="201" t="s">
        <v>1750</v>
      </c>
      <c r="G122" s="197" t="s">
        <v>1431</v>
      </c>
      <c r="H122" s="222"/>
      <c r="I122" s="206">
        <v>500000</v>
      </c>
      <c r="J122" s="206"/>
      <c r="K122" s="272">
        <f t="shared" si="3"/>
        <v>500000</v>
      </c>
      <c r="L122" s="259"/>
      <c r="M122" s="259"/>
      <c r="N122" s="260"/>
      <c r="O122" s="180"/>
      <c r="P122" s="180"/>
      <c r="Q122" s="329"/>
      <c r="R122" s="330"/>
      <c r="S122" s="183"/>
      <c r="T122" s="184"/>
      <c r="U122" s="185"/>
      <c r="V122" s="186"/>
      <c r="W122" s="187"/>
      <c r="X122" s="180"/>
      <c r="Y122" s="180"/>
      <c r="Z122" s="180"/>
      <c r="AA122" s="180"/>
      <c r="AB122" s="180"/>
      <c r="AC122" s="180"/>
      <c r="AD122" s="180"/>
      <c r="AE122" s="180"/>
      <c r="AF122" s="180"/>
      <c r="AG122" s="180"/>
      <c r="AH122" s="180"/>
      <c r="AI122" s="180"/>
      <c r="AK122" s="370"/>
      <c r="AL122" s="370"/>
      <c r="AM122" s="370"/>
      <c r="AN122" s="370"/>
      <c r="AO122" s="370"/>
      <c r="AP122" s="370"/>
      <c r="AQ122" s="370"/>
      <c r="AR122" s="370"/>
      <c r="AS122" s="370"/>
      <c r="AT122" s="370"/>
      <c r="AU122" s="370"/>
      <c r="AV122" s="370"/>
      <c r="AW122" s="370"/>
      <c r="AX122" s="370"/>
      <c r="AY122" s="370"/>
      <c r="AZ122" s="370"/>
      <c r="BA122" s="370"/>
      <c r="BB122" s="370"/>
      <c r="BC122" s="370"/>
      <c r="BD122" s="370"/>
      <c r="BE122" s="370"/>
      <c r="BF122" s="370"/>
      <c r="BG122" s="370"/>
      <c r="BH122" s="370"/>
      <c r="BI122" s="370"/>
      <c r="BJ122" s="370"/>
      <c r="BK122" s="370"/>
      <c r="BL122" s="370"/>
      <c r="BM122" s="370"/>
    </row>
    <row r="123" spans="1:65" s="159" customFormat="1" ht="39.75" hidden="1" customHeight="1">
      <c r="A123" s="198" t="s">
        <v>1751</v>
      </c>
      <c r="B123" s="205" t="s">
        <v>1752</v>
      </c>
      <c r="C123" s="260" t="s">
        <v>309</v>
      </c>
      <c r="D123" s="189" t="s">
        <v>1428</v>
      </c>
      <c r="E123" s="189" t="s">
        <v>1429</v>
      </c>
      <c r="F123" s="201" t="s">
        <v>1753</v>
      </c>
      <c r="G123" s="197" t="s">
        <v>1431</v>
      </c>
      <c r="H123" s="222"/>
      <c r="I123" s="206">
        <v>2200000</v>
      </c>
      <c r="J123" s="206"/>
      <c r="K123" s="272">
        <f t="shared" si="3"/>
        <v>2200000</v>
      </c>
      <c r="L123" s="259"/>
      <c r="M123" s="259"/>
      <c r="N123" s="260"/>
      <c r="O123" s="180"/>
      <c r="P123" s="180"/>
      <c r="Q123" s="329"/>
      <c r="R123" s="330"/>
      <c r="S123" s="183"/>
      <c r="T123" s="184"/>
      <c r="U123" s="185"/>
      <c r="V123" s="186"/>
      <c r="W123" s="187"/>
      <c r="X123" s="180"/>
      <c r="Y123" s="180"/>
      <c r="Z123" s="180"/>
      <c r="AA123" s="180"/>
      <c r="AB123" s="180"/>
      <c r="AC123" s="180"/>
      <c r="AD123" s="180"/>
      <c r="AE123" s="180"/>
      <c r="AF123" s="180"/>
      <c r="AG123" s="180"/>
      <c r="AH123" s="180"/>
      <c r="AI123" s="180"/>
      <c r="AK123" s="370"/>
      <c r="AL123" s="370"/>
      <c r="AM123" s="370"/>
      <c r="AN123" s="370"/>
      <c r="AO123" s="370"/>
      <c r="AP123" s="370"/>
      <c r="AQ123" s="370"/>
      <c r="AR123" s="370"/>
      <c r="AS123" s="370"/>
      <c r="AT123" s="370"/>
      <c r="AU123" s="370"/>
      <c r="AV123" s="370"/>
      <c r="AW123" s="370"/>
      <c r="AX123" s="370"/>
      <c r="AY123" s="370"/>
      <c r="AZ123" s="370"/>
      <c r="BA123" s="370"/>
      <c r="BB123" s="370"/>
      <c r="BC123" s="370"/>
      <c r="BD123" s="370"/>
      <c r="BE123" s="370"/>
      <c r="BF123" s="370"/>
      <c r="BG123" s="370"/>
      <c r="BH123" s="370"/>
      <c r="BI123" s="370"/>
      <c r="BJ123" s="370"/>
      <c r="BK123" s="370"/>
      <c r="BL123" s="370"/>
      <c r="BM123" s="370"/>
    </row>
    <row r="124" spans="1:65" s="159" customFormat="1" ht="36.75" hidden="1" customHeight="1">
      <c r="A124" s="198" t="s">
        <v>1754</v>
      </c>
      <c r="B124" s="205" t="s">
        <v>1755</v>
      </c>
      <c r="C124" s="260" t="s">
        <v>309</v>
      </c>
      <c r="D124" s="189" t="s">
        <v>1428</v>
      </c>
      <c r="E124" s="189" t="s">
        <v>1429</v>
      </c>
      <c r="F124" s="201" t="s">
        <v>1756</v>
      </c>
      <c r="G124" s="197" t="s">
        <v>1431</v>
      </c>
      <c r="H124" s="222"/>
      <c r="I124" s="206">
        <v>500000</v>
      </c>
      <c r="J124" s="206"/>
      <c r="K124" s="272">
        <f t="shared" si="3"/>
        <v>500000</v>
      </c>
      <c r="L124" s="401"/>
      <c r="M124" s="259"/>
      <c r="N124" s="260"/>
      <c r="O124" s="180"/>
      <c r="P124" s="180"/>
      <c r="Q124" s="329"/>
      <c r="R124" s="330"/>
      <c r="S124" s="183"/>
      <c r="T124" s="184"/>
      <c r="U124" s="185"/>
      <c r="V124" s="186"/>
      <c r="W124" s="187"/>
      <c r="X124" s="180"/>
      <c r="Y124" s="180"/>
      <c r="Z124" s="180"/>
      <c r="AA124" s="180"/>
      <c r="AB124" s="180"/>
      <c r="AC124" s="180"/>
      <c r="AD124" s="180"/>
      <c r="AE124" s="180"/>
      <c r="AF124" s="180"/>
      <c r="AG124" s="180"/>
      <c r="AH124" s="180"/>
      <c r="AI124" s="180"/>
      <c r="AJ124" s="163" t="s">
        <v>1757</v>
      </c>
      <c r="AK124" s="415"/>
      <c r="AL124" s="370"/>
      <c r="AM124" s="370"/>
      <c r="AN124" s="370"/>
      <c r="AO124" s="370"/>
      <c r="AP124" s="370"/>
      <c r="AQ124" s="370"/>
      <c r="AR124" s="370"/>
      <c r="AS124" s="370"/>
      <c r="AT124" s="370"/>
      <c r="AU124" s="370"/>
      <c r="AV124" s="370"/>
      <c r="AW124" s="370"/>
      <c r="AX124" s="370"/>
      <c r="AY124" s="370"/>
      <c r="AZ124" s="370"/>
      <c r="BA124" s="370"/>
      <c r="BB124" s="370"/>
      <c r="BC124" s="370"/>
      <c r="BD124" s="370"/>
      <c r="BE124" s="370"/>
      <c r="BF124" s="370"/>
      <c r="BG124" s="370"/>
      <c r="BH124" s="370"/>
      <c r="BI124" s="370"/>
      <c r="BJ124" s="370"/>
      <c r="BK124" s="370"/>
      <c r="BL124" s="370"/>
      <c r="BM124" s="370"/>
    </row>
    <row r="125" spans="1:65" s="159" customFormat="1" ht="48" hidden="1" customHeight="1">
      <c r="A125" s="198" t="s">
        <v>1758</v>
      </c>
      <c r="B125" s="205" t="s">
        <v>1759</v>
      </c>
      <c r="C125" s="260" t="s">
        <v>309</v>
      </c>
      <c r="D125" s="189" t="s">
        <v>1428</v>
      </c>
      <c r="E125" s="189" t="s">
        <v>1429</v>
      </c>
      <c r="F125" s="201" t="s">
        <v>1760</v>
      </c>
      <c r="G125" s="197" t="s">
        <v>1431</v>
      </c>
      <c r="H125" s="222"/>
      <c r="I125" s="206">
        <v>500000</v>
      </c>
      <c r="J125" s="206"/>
      <c r="K125" s="272">
        <f t="shared" si="3"/>
        <v>500000</v>
      </c>
      <c r="L125" s="401"/>
      <c r="M125" s="259"/>
      <c r="N125" s="260"/>
      <c r="O125" s="180"/>
      <c r="P125" s="180"/>
      <c r="Q125" s="329"/>
      <c r="R125" s="330"/>
      <c r="S125" s="183"/>
      <c r="T125" s="184"/>
      <c r="U125" s="185"/>
      <c r="V125" s="186"/>
      <c r="W125" s="187"/>
      <c r="X125" s="180"/>
      <c r="Y125" s="180"/>
      <c r="Z125" s="180"/>
      <c r="AA125" s="180"/>
      <c r="AB125" s="180"/>
      <c r="AC125" s="180"/>
      <c r="AD125" s="180"/>
      <c r="AE125" s="180"/>
      <c r="AF125" s="180"/>
      <c r="AG125" s="180"/>
      <c r="AH125" s="180"/>
      <c r="AI125" s="180"/>
      <c r="AJ125" s="163" t="s">
        <v>1734</v>
      </c>
      <c r="AK125" s="415"/>
      <c r="AL125" s="370"/>
      <c r="AM125" s="370"/>
      <c r="AN125" s="370"/>
      <c r="AO125" s="370"/>
      <c r="AP125" s="370"/>
      <c r="AQ125" s="370"/>
      <c r="AR125" s="370"/>
      <c r="AS125" s="370"/>
      <c r="AT125" s="370"/>
      <c r="AU125" s="370"/>
      <c r="AV125" s="370"/>
      <c r="AW125" s="370"/>
      <c r="AX125" s="370"/>
      <c r="AY125" s="370"/>
      <c r="AZ125" s="370"/>
      <c r="BA125" s="370"/>
      <c r="BB125" s="370"/>
      <c r="BC125" s="370"/>
      <c r="BD125" s="370"/>
      <c r="BE125" s="370"/>
      <c r="BF125" s="370"/>
      <c r="BG125" s="370"/>
      <c r="BH125" s="370"/>
      <c r="BI125" s="370"/>
      <c r="BJ125" s="370"/>
      <c r="BK125" s="370"/>
      <c r="BL125" s="370"/>
      <c r="BM125" s="370"/>
    </row>
    <row r="126" spans="1:65" s="156" customFormat="1" ht="48" hidden="1" customHeight="1">
      <c r="A126" s="209"/>
      <c r="B126" s="210" t="s">
        <v>1761</v>
      </c>
      <c r="C126" s="269" t="s">
        <v>309</v>
      </c>
      <c r="D126" s="212" t="s">
        <v>1428</v>
      </c>
      <c r="E126" s="212" t="s">
        <v>1429</v>
      </c>
      <c r="F126" s="213" t="s">
        <v>1762</v>
      </c>
      <c r="G126" s="214" t="s">
        <v>1431</v>
      </c>
      <c r="H126" s="391"/>
      <c r="I126" s="402"/>
      <c r="J126" s="402">
        <f>106000+10032000+1862000</f>
        <v>12000000</v>
      </c>
      <c r="K126" s="292">
        <f t="shared" si="3"/>
        <v>12000000</v>
      </c>
      <c r="L126" s="403"/>
      <c r="M126" s="268"/>
      <c r="N126" s="269"/>
      <c r="O126" s="270"/>
      <c r="P126" s="270"/>
      <c r="Q126" s="331"/>
      <c r="R126" s="331"/>
      <c r="S126" s="270"/>
      <c r="T126" s="184"/>
      <c r="U126" s="332"/>
      <c r="V126" s="186"/>
      <c r="W126" s="332"/>
      <c r="X126" s="270"/>
      <c r="Y126" s="270"/>
      <c r="Z126" s="270"/>
      <c r="AA126" s="270"/>
      <c r="AB126" s="270"/>
      <c r="AC126" s="270"/>
      <c r="AD126" s="270"/>
      <c r="AE126" s="270"/>
      <c r="AF126" s="270"/>
      <c r="AG126" s="270"/>
      <c r="AH126" s="270"/>
      <c r="AI126" s="270"/>
      <c r="AJ126" s="162"/>
      <c r="AK126" s="366"/>
      <c r="AL126" s="360"/>
      <c r="AM126" s="360"/>
      <c r="AN126" s="360"/>
      <c r="AO126" s="360"/>
      <c r="AP126" s="360"/>
      <c r="AQ126" s="360"/>
      <c r="AR126" s="360"/>
      <c r="AS126" s="360"/>
      <c r="AT126" s="360"/>
      <c r="AU126" s="360"/>
      <c r="AV126" s="360"/>
      <c r="AW126" s="360"/>
      <c r="AX126" s="360"/>
      <c r="AY126" s="360"/>
      <c r="AZ126" s="360"/>
      <c r="BA126" s="360"/>
      <c r="BB126" s="360"/>
      <c r="BC126" s="360"/>
      <c r="BD126" s="360"/>
      <c r="BE126" s="360"/>
      <c r="BF126" s="360"/>
      <c r="BG126" s="360"/>
      <c r="BH126" s="360"/>
      <c r="BI126" s="360"/>
      <c r="BJ126" s="360"/>
      <c r="BK126" s="360"/>
      <c r="BL126" s="360"/>
      <c r="BM126" s="360"/>
    </row>
    <row r="127" spans="1:65" s="156" customFormat="1" ht="48" hidden="1" customHeight="1">
      <c r="A127" s="209"/>
      <c r="B127" s="210" t="s">
        <v>1763</v>
      </c>
      <c r="C127" s="269" t="s">
        <v>309</v>
      </c>
      <c r="D127" s="212" t="s">
        <v>1428</v>
      </c>
      <c r="E127" s="212" t="s">
        <v>1429</v>
      </c>
      <c r="F127" s="213" t="s">
        <v>1764</v>
      </c>
      <c r="G127" s="214" t="s">
        <v>1431</v>
      </c>
      <c r="H127" s="391"/>
      <c r="I127" s="402"/>
      <c r="J127" s="402">
        <v>1200000</v>
      </c>
      <c r="K127" s="292">
        <f t="shared" si="3"/>
        <v>1200000</v>
      </c>
      <c r="L127" s="403"/>
      <c r="M127" s="268"/>
      <c r="N127" s="269"/>
      <c r="O127" s="270"/>
      <c r="P127" s="270"/>
      <c r="Q127" s="331"/>
      <c r="R127" s="331"/>
      <c r="S127" s="270"/>
      <c r="T127" s="184"/>
      <c r="U127" s="332"/>
      <c r="V127" s="186"/>
      <c r="W127" s="332"/>
      <c r="X127" s="270"/>
      <c r="Y127" s="270"/>
      <c r="Z127" s="270"/>
      <c r="AA127" s="270"/>
      <c r="AB127" s="270"/>
      <c r="AC127" s="270"/>
      <c r="AD127" s="270"/>
      <c r="AE127" s="270"/>
      <c r="AF127" s="270"/>
      <c r="AG127" s="270"/>
      <c r="AH127" s="270"/>
      <c r="AI127" s="270"/>
      <c r="AJ127" s="162"/>
      <c r="AK127" s="366"/>
      <c r="AL127" s="360"/>
      <c r="AM127" s="360"/>
      <c r="AN127" s="360"/>
      <c r="AO127" s="360"/>
      <c r="AP127" s="360"/>
      <c r="AQ127" s="360"/>
      <c r="AR127" s="360"/>
      <c r="AS127" s="360"/>
      <c r="AT127" s="360"/>
      <c r="AU127" s="360"/>
      <c r="AV127" s="360"/>
      <c r="AW127" s="360"/>
      <c r="AX127" s="360"/>
      <c r="AY127" s="360"/>
      <c r="AZ127" s="360"/>
      <c r="BA127" s="360"/>
      <c r="BB127" s="360"/>
      <c r="BC127" s="360"/>
      <c r="BD127" s="360"/>
      <c r="BE127" s="360"/>
      <c r="BF127" s="360"/>
      <c r="BG127" s="360"/>
      <c r="BH127" s="360"/>
      <c r="BI127" s="360"/>
      <c r="BJ127" s="360"/>
      <c r="BK127" s="360"/>
      <c r="BL127" s="360"/>
      <c r="BM127" s="360"/>
    </row>
    <row r="128" spans="1:65" s="158" customFormat="1" ht="57.75" hidden="1" customHeight="1">
      <c r="A128" s="209" t="s">
        <v>1765</v>
      </c>
      <c r="B128" s="392" t="s">
        <v>1766</v>
      </c>
      <c r="C128" s="393" t="s">
        <v>309</v>
      </c>
      <c r="D128" s="394" t="s">
        <v>1428</v>
      </c>
      <c r="E128" s="394" t="s">
        <v>1429</v>
      </c>
      <c r="F128" s="395" t="s">
        <v>1767</v>
      </c>
      <c r="G128" s="214" t="s">
        <v>1431</v>
      </c>
      <c r="H128" s="288"/>
      <c r="I128" s="404"/>
      <c r="J128" s="404">
        <v>7600000</v>
      </c>
      <c r="K128" s="405">
        <f t="shared" ref="K128:K142" si="4">SUM(H128:J128)</f>
        <v>7600000</v>
      </c>
      <c r="L128" s="403"/>
      <c r="M128" s="268"/>
      <c r="N128" s="269"/>
      <c r="O128" s="270"/>
      <c r="P128" s="270"/>
      <c r="Q128" s="331"/>
      <c r="R128" s="270"/>
      <c r="S128" s="270"/>
      <c r="T128" s="184"/>
      <c r="U128" s="411"/>
      <c r="V128" s="186"/>
      <c r="W128" s="332"/>
      <c r="X128" s="270"/>
      <c r="Y128" s="270"/>
      <c r="Z128" s="270"/>
      <c r="AA128" s="270"/>
      <c r="AB128" s="270"/>
      <c r="AC128" s="270"/>
      <c r="AD128" s="270"/>
      <c r="AE128" s="270"/>
      <c r="AF128" s="270"/>
      <c r="AG128" s="270"/>
      <c r="AH128" s="270"/>
      <c r="AI128" s="270"/>
      <c r="AJ128" s="162"/>
      <c r="AK128" s="366"/>
      <c r="AL128" s="369"/>
      <c r="AM128" s="369"/>
      <c r="AN128" s="369"/>
      <c r="AO128" s="369"/>
      <c r="AP128" s="369"/>
      <c r="AQ128" s="369"/>
      <c r="AR128" s="369"/>
      <c r="AS128" s="369"/>
      <c r="AT128" s="369"/>
      <c r="AU128" s="369"/>
      <c r="AV128" s="369"/>
      <c r="AW128" s="369"/>
      <c r="AX128" s="369"/>
      <c r="AY128" s="369"/>
      <c r="AZ128" s="369"/>
      <c r="BA128" s="369"/>
      <c r="BB128" s="369"/>
      <c r="BC128" s="369"/>
      <c r="BD128" s="369"/>
      <c r="BE128" s="369"/>
      <c r="BF128" s="369"/>
      <c r="BG128" s="369"/>
      <c r="BH128" s="369"/>
      <c r="BI128" s="369"/>
      <c r="BJ128" s="369"/>
      <c r="BK128" s="369"/>
      <c r="BL128" s="369"/>
      <c r="BM128" s="369"/>
    </row>
    <row r="129" spans="1:65" s="158" customFormat="1" ht="57" hidden="1" customHeight="1">
      <c r="A129" s="209" t="s">
        <v>1768</v>
      </c>
      <c r="B129" s="392" t="s">
        <v>1769</v>
      </c>
      <c r="C129" s="393" t="s">
        <v>309</v>
      </c>
      <c r="D129" s="394" t="s">
        <v>1428</v>
      </c>
      <c r="E129" s="394" t="s">
        <v>1429</v>
      </c>
      <c r="F129" s="395" t="s">
        <v>1770</v>
      </c>
      <c r="G129" s="214" t="s">
        <v>1431</v>
      </c>
      <c r="H129" s="288"/>
      <c r="I129" s="432"/>
      <c r="J129" s="404">
        <v>520000</v>
      </c>
      <c r="K129" s="405">
        <f t="shared" si="4"/>
        <v>520000</v>
      </c>
      <c r="L129" s="403"/>
      <c r="M129" s="268"/>
      <c r="N129" s="269"/>
      <c r="O129" s="270"/>
      <c r="P129" s="270"/>
      <c r="Q129" s="331"/>
      <c r="R129" s="270"/>
      <c r="S129" s="270"/>
      <c r="T129" s="184"/>
      <c r="U129" s="411"/>
      <c r="V129" s="186"/>
      <c r="W129" s="332"/>
      <c r="X129" s="270"/>
      <c r="Y129" s="270"/>
      <c r="Z129" s="270"/>
      <c r="AA129" s="270"/>
      <c r="AB129" s="270"/>
      <c r="AC129" s="270"/>
      <c r="AD129" s="270"/>
      <c r="AE129" s="270"/>
      <c r="AF129" s="270"/>
      <c r="AG129" s="270"/>
      <c r="AH129" s="270"/>
      <c r="AI129" s="270"/>
      <c r="AJ129" s="162"/>
      <c r="AK129" s="366"/>
      <c r="AL129" s="369"/>
      <c r="AM129" s="369"/>
      <c r="AN129" s="369"/>
      <c r="AO129" s="369"/>
      <c r="AP129" s="369"/>
      <c r="AQ129" s="369"/>
      <c r="AR129" s="369"/>
      <c r="AS129" s="369"/>
      <c r="AT129" s="369"/>
      <c r="AU129" s="369"/>
      <c r="AV129" s="369"/>
      <c r="AW129" s="369"/>
      <c r="AX129" s="369"/>
      <c r="AY129" s="369"/>
      <c r="AZ129" s="369"/>
      <c r="BA129" s="369"/>
      <c r="BB129" s="369"/>
      <c r="BC129" s="369"/>
      <c r="BD129" s="369"/>
      <c r="BE129" s="369"/>
      <c r="BF129" s="369"/>
      <c r="BG129" s="369"/>
      <c r="BH129" s="369"/>
      <c r="BI129" s="369"/>
      <c r="BJ129" s="369"/>
      <c r="BK129" s="369"/>
      <c r="BL129" s="369"/>
      <c r="BM129" s="369"/>
    </row>
    <row r="130" spans="1:65" s="158" customFormat="1" ht="57" hidden="1" customHeight="1">
      <c r="A130" s="209"/>
      <c r="B130" s="392" t="s">
        <v>1771</v>
      </c>
      <c r="C130" s="393" t="s">
        <v>309</v>
      </c>
      <c r="D130" s="394" t="s">
        <v>1428</v>
      </c>
      <c r="E130" s="394" t="s">
        <v>1429</v>
      </c>
      <c r="F130" s="395" t="s">
        <v>1772</v>
      </c>
      <c r="G130" s="214" t="s">
        <v>1431</v>
      </c>
      <c r="H130" s="288"/>
      <c r="I130" s="432"/>
      <c r="J130" s="404">
        <v>1678571.43</v>
      </c>
      <c r="K130" s="405">
        <f t="shared" si="4"/>
        <v>1678571.43</v>
      </c>
      <c r="L130" s="403"/>
      <c r="M130" s="268"/>
      <c r="N130" s="269"/>
      <c r="O130" s="433">
        <f>+K130</f>
        <v>1678571.43</v>
      </c>
      <c r="P130" s="270"/>
      <c r="Q130" s="331"/>
      <c r="R130" s="270"/>
      <c r="S130" s="270"/>
      <c r="T130" s="184"/>
      <c r="U130" s="411"/>
      <c r="V130" s="186"/>
      <c r="W130" s="332"/>
      <c r="X130" s="270"/>
      <c r="Y130" s="270"/>
      <c r="Z130" s="270"/>
      <c r="AA130" s="270"/>
      <c r="AB130" s="270"/>
      <c r="AC130" s="270"/>
      <c r="AD130" s="270"/>
      <c r="AE130" s="270"/>
      <c r="AF130" s="270"/>
      <c r="AG130" s="270"/>
      <c r="AH130" s="270"/>
      <c r="AI130" s="270"/>
      <c r="AJ130" s="162"/>
      <c r="AK130" s="366"/>
      <c r="AL130" s="369"/>
      <c r="AM130" s="369"/>
      <c r="AN130" s="369"/>
      <c r="AO130" s="369"/>
      <c r="AP130" s="369"/>
      <c r="AQ130" s="369"/>
      <c r="AR130" s="369"/>
      <c r="AS130" s="369"/>
      <c r="AT130" s="369"/>
      <c r="AU130" s="369"/>
      <c r="AV130" s="369"/>
      <c r="AW130" s="369"/>
      <c r="AX130" s="369"/>
      <c r="AY130" s="369"/>
      <c r="AZ130" s="369"/>
      <c r="BA130" s="369"/>
      <c r="BB130" s="369"/>
      <c r="BC130" s="369"/>
      <c r="BD130" s="369"/>
      <c r="BE130" s="369"/>
      <c r="BF130" s="369"/>
      <c r="BG130" s="369"/>
      <c r="BH130" s="369"/>
      <c r="BI130" s="369"/>
      <c r="BJ130" s="451">
        <f>+K130</f>
        <v>1678571.43</v>
      </c>
      <c r="BK130" s="369"/>
      <c r="BL130" s="369"/>
      <c r="BM130" s="369"/>
    </row>
    <row r="131" spans="1:65" s="158" customFormat="1" ht="63" customHeight="1">
      <c r="A131" s="209"/>
      <c r="B131" s="392" t="s">
        <v>1773</v>
      </c>
      <c r="C131" s="393" t="s">
        <v>309</v>
      </c>
      <c r="D131" s="394" t="s">
        <v>1428</v>
      </c>
      <c r="E131" s="394" t="s">
        <v>1429</v>
      </c>
      <c r="F131" s="395" t="s">
        <v>1774</v>
      </c>
      <c r="G131" s="214" t="s">
        <v>1431</v>
      </c>
      <c r="H131" s="288"/>
      <c r="I131" s="432"/>
      <c r="J131" s="404">
        <v>1125000</v>
      </c>
      <c r="K131" s="405">
        <f t="shared" si="4"/>
        <v>1125000</v>
      </c>
      <c r="L131" s="403"/>
      <c r="M131" s="268"/>
      <c r="N131" s="269"/>
      <c r="O131" s="270"/>
      <c r="P131" s="270"/>
      <c r="Q131" s="331"/>
      <c r="R131" s="270"/>
      <c r="S131" s="270"/>
      <c r="T131" s="341">
        <f>K131</f>
        <v>1125000</v>
      </c>
      <c r="U131" s="411"/>
      <c r="V131" s="186"/>
      <c r="W131" s="332"/>
      <c r="X131" s="270"/>
      <c r="Y131" s="270"/>
      <c r="Z131" s="270"/>
      <c r="AA131" s="270"/>
      <c r="AB131" s="270"/>
      <c r="AC131" s="270"/>
      <c r="AD131" s="270"/>
      <c r="AE131" s="270"/>
      <c r="AF131" s="270"/>
      <c r="AG131" s="270"/>
      <c r="AH131" s="270"/>
      <c r="AI131" s="270"/>
      <c r="AJ131" s="162"/>
      <c r="AK131" s="366"/>
      <c r="AL131" s="369"/>
      <c r="AM131" s="369"/>
      <c r="AN131" s="369"/>
      <c r="AO131" s="369"/>
      <c r="AP131" s="369"/>
      <c r="AQ131" s="369"/>
      <c r="AR131" s="369"/>
      <c r="AS131" s="369"/>
      <c r="AT131" s="369"/>
      <c r="AU131" s="369"/>
      <c r="AV131" s="369"/>
      <c r="AW131" s="369"/>
      <c r="AX131" s="369"/>
      <c r="AY131" s="369"/>
      <c r="AZ131" s="369"/>
      <c r="BA131" s="369"/>
      <c r="BB131" s="369"/>
      <c r="BC131" s="369"/>
      <c r="BD131" s="369"/>
      <c r="BE131" s="369"/>
      <c r="BF131" s="369"/>
      <c r="BG131" s="369"/>
      <c r="BH131" s="369"/>
      <c r="BI131" s="369"/>
      <c r="BJ131" s="369"/>
      <c r="BK131" s="369"/>
      <c r="BL131" s="369"/>
      <c r="BM131" s="369"/>
    </row>
    <row r="132" spans="1:65" s="158" customFormat="1" ht="61.5" customHeight="1">
      <c r="A132" s="209"/>
      <c r="B132" s="392" t="s">
        <v>1775</v>
      </c>
      <c r="C132" s="393" t="s">
        <v>309</v>
      </c>
      <c r="D132" s="394" t="s">
        <v>1428</v>
      </c>
      <c r="E132" s="394" t="s">
        <v>1429</v>
      </c>
      <c r="F132" s="395" t="s">
        <v>1776</v>
      </c>
      <c r="G132" s="214" t="s">
        <v>1431</v>
      </c>
      <c r="H132" s="288"/>
      <c r="I132" s="432"/>
      <c r="J132" s="404">
        <v>1700000</v>
      </c>
      <c r="K132" s="405">
        <f t="shared" si="4"/>
        <v>1700000</v>
      </c>
      <c r="L132" s="403"/>
      <c r="M132" s="268"/>
      <c r="N132" s="269"/>
      <c r="O132" s="270"/>
      <c r="P132" s="270"/>
      <c r="Q132" s="331"/>
      <c r="R132" s="270"/>
      <c r="S132" s="270"/>
      <c r="T132" s="341">
        <f>K132</f>
        <v>1700000</v>
      </c>
      <c r="U132" s="411"/>
      <c r="V132" s="186"/>
      <c r="W132" s="332"/>
      <c r="X132" s="270"/>
      <c r="Y132" s="270"/>
      <c r="Z132" s="270"/>
      <c r="AA132" s="270"/>
      <c r="AB132" s="270"/>
      <c r="AC132" s="270"/>
      <c r="AD132" s="270"/>
      <c r="AE132" s="270"/>
      <c r="AF132" s="270"/>
      <c r="AG132" s="270"/>
      <c r="AH132" s="270"/>
      <c r="AI132" s="270"/>
      <c r="AJ132" s="162"/>
      <c r="AK132" s="366"/>
      <c r="AL132" s="369"/>
      <c r="AM132" s="369"/>
      <c r="AN132" s="369"/>
      <c r="AO132" s="369"/>
      <c r="AP132" s="369"/>
      <c r="AQ132" s="369"/>
      <c r="AR132" s="369"/>
      <c r="AS132" s="369"/>
      <c r="AT132" s="369"/>
      <c r="AU132" s="369"/>
      <c r="AV132" s="369"/>
      <c r="AW132" s="369"/>
      <c r="AX132" s="369"/>
      <c r="AY132" s="369"/>
      <c r="AZ132" s="369"/>
      <c r="BA132" s="369"/>
      <c r="BB132" s="369"/>
      <c r="BC132" s="369"/>
      <c r="BD132" s="369"/>
      <c r="BE132" s="369"/>
      <c r="BF132" s="369"/>
      <c r="BG132" s="369"/>
      <c r="BH132" s="369"/>
      <c r="BI132" s="369"/>
      <c r="BJ132" s="369"/>
      <c r="BK132" s="369"/>
      <c r="BL132" s="369"/>
      <c r="BM132" s="369"/>
    </row>
    <row r="133" spans="1:65" s="158" customFormat="1" ht="63.75" customHeight="1">
      <c r="A133" s="209"/>
      <c r="B133" s="392" t="s">
        <v>1777</v>
      </c>
      <c r="C133" s="393" t="s">
        <v>309</v>
      </c>
      <c r="D133" s="394" t="s">
        <v>1428</v>
      </c>
      <c r="E133" s="394" t="s">
        <v>1429</v>
      </c>
      <c r="F133" s="395" t="s">
        <v>1778</v>
      </c>
      <c r="G133" s="214" t="s">
        <v>1431</v>
      </c>
      <c r="H133" s="288"/>
      <c r="I133" s="432"/>
      <c r="J133" s="404">
        <v>1078571.43</v>
      </c>
      <c r="K133" s="405">
        <f t="shared" si="4"/>
        <v>1078571.43</v>
      </c>
      <c r="L133" s="403"/>
      <c r="M133" s="268"/>
      <c r="N133" s="269"/>
      <c r="O133" s="433">
        <f>+K133</f>
        <v>1078571.43</v>
      </c>
      <c r="P133" s="270"/>
      <c r="Q133" s="331"/>
      <c r="R133" s="270"/>
      <c r="S133" s="270"/>
      <c r="T133" s="341">
        <f>K133</f>
        <v>1078571.43</v>
      </c>
      <c r="U133" s="411"/>
      <c r="V133" s="186"/>
      <c r="W133" s="332"/>
      <c r="X133" s="270"/>
      <c r="Y133" s="270"/>
      <c r="Z133" s="270"/>
      <c r="AA133" s="270"/>
      <c r="AB133" s="270"/>
      <c r="AC133" s="270"/>
      <c r="AD133" s="270"/>
      <c r="AE133" s="270"/>
      <c r="AF133" s="270"/>
      <c r="AG133" s="270"/>
      <c r="AH133" s="270"/>
      <c r="AI133" s="270"/>
      <c r="AJ133" s="162"/>
      <c r="AK133" s="449">
        <f>+K133</f>
        <v>1078571.43</v>
      </c>
      <c r="AL133" s="369"/>
      <c r="AM133" s="369"/>
      <c r="AN133" s="369"/>
      <c r="AO133" s="369"/>
      <c r="AP133" s="369"/>
      <c r="AQ133" s="369"/>
      <c r="AR133" s="369"/>
      <c r="AS133" s="369"/>
      <c r="AT133" s="369"/>
      <c r="AU133" s="369"/>
      <c r="AV133" s="369"/>
      <c r="AW133" s="369"/>
      <c r="AX133" s="369"/>
      <c r="AY133" s="369"/>
      <c r="AZ133" s="369"/>
      <c r="BA133" s="369"/>
      <c r="BB133" s="369"/>
      <c r="BC133" s="369"/>
      <c r="BD133" s="369"/>
      <c r="BE133" s="369"/>
      <c r="BF133" s="369"/>
      <c r="BG133" s="369"/>
      <c r="BH133" s="369"/>
      <c r="BI133" s="369"/>
      <c r="BJ133" s="369"/>
      <c r="BK133" s="369"/>
      <c r="BL133" s="369"/>
      <c r="BM133" s="369"/>
    </row>
    <row r="134" spans="1:65" s="158" customFormat="1" ht="67.5" customHeight="1">
      <c r="A134" s="209" t="s">
        <v>1779</v>
      </c>
      <c r="B134" s="392" t="s">
        <v>1780</v>
      </c>
      <c r="C134" s="393" t="s">
        <v>309</v>
      </c>
      <c r="D134" s="394" t="s">
        <v>1428</v>
      </c>
      <c r="E134" s="394" t="s">
        <v>1429</v>
      </c>
      <c r="F134" s="395" t="s">
        <v>1781</v>
      </c>
      <c r="G134" s="214" t="s">
        <v>1431</v>
      </c>
      <c r="H134" s="288"/>
      <c r="I134" s="432"/>
      <c r="J134" s="404">
        <v>839286.43</v>
      </c>
      <c r="K134" s="405">
        <f t="shared" si="4"/>
        <v>839286.43</v>
      </c>
      <c r="L134" s="268"/>
      <c r="M134" s="268"/>
      <c r="N134" s="269"/>
      <c r="O134" s="433">
        <f>+K134</f>
        <v>839286.43</v>
      </c>
      <c r="P134" s="270"/>
      <c r="Q134" s="331"/>
      <c r="R134" s="270"/>
      <c r="S134" s="270"/>
      <c r="T134" s="341">
        <f>K134</f>
        <v>839286.43</v>
      </c>
      <c r="U134" s="411"/>
      <c r="V134" s="186"/>
      <c r="W134" s="332"/>
      <c r="X134" s="270"/>
      <c r="Y134" s="270"/>
      <c r="Z134" s="270"/>
      <c r="AA134" s="270"/>
      <c r="AB134" s="270"/>
      <c r="AC134" s="270"/>
      <c r="AD134" s="270"/>
      <c r="AE134" s="270"/>
      <c r="AF134" s="270"/>
      <c r="AG134" s="270"/>
      <c r="AH134" s="270"/>
      <c r="AI134" s="270"/>
      <c r="AJ134" s="162"/>
      <c r="AK134" s="366"/>
      <c r="AL134" s="369"/>
      <c r="AM134" s="369"/>
      <c r="AN134" s="369"/>
      <c r="AO134" s="369"/>
      <c r="AP134" s="369"/>
      <c r="AQ134" s="369"/>
      <c r="AR134" s="369"/>
      <c r="AS134" s="369"/>
      <c r="AT134" s="451">
        <f>+K134</f>
        <v>839286.43</v>
      </c>
      <c r="AU134" s="369"/>
      <c r="AV134" s="369"/>
      <c r="AW134" s="369"/>
      <c r="AX134" s="369"/>
      <c r="AY134" s="369"/>
      <c r="AZ134" s="369"/>
      <c r="BA134" s="369"/>
      <c r="BB134" s="369"/>
      <c r="BC134" s="369"/>
      <c r="BD134" s="369"/>
      <c r="BE134" s="369"/>
      <c r="BF134" s="369"/>
      <c r="BG134" s="369"/>
      <c r="BH134" s="369"/>
      <c r="BI134" s="369"/>
      <c r="BJ134" s="369"/>
      <c r="BK134" s="369"/>
      <c r="BL134" s="369"/>
      <c r="BM134" s="369"/>
    </row>
    <row r="135" spans="1:65" s="158" customFormat="1" ht="54.75" customHeight="1">
      <c r="A135" s="209" t="s">
        <v>1779</v>
      </c>
      <c r="B135" s="392" t="s">
        <v>1782</v>
      </c>
      <c r="C135" s="393" t="s">
        <v>309</v>
      </c>
      <c r="D135" s="394" t="s">
        <v>1428</v>
      </c>
      <c r="E135" s="394" t="s">
        <v>1429</v>
      </c>
      <c r="F135" s="395" t="s">
        <v>1783</v>
      </c>
      <c r="G135" s="214" t="s">
        <v>1431</v>
      </c>
      <c r="H135" s="288"/>
      <c r="I135" s="432"/>
      <c r="J135" s="404">
        <v>839285</v>
      </c>
      <c r="K135" s="405">
        <f t="shared" ref="K135" si="5">SUM(H135:J135)</f>
        <v>839285</v>
      </c>
      <c r="L135" s="268"/>
      <c r="M135" s="268"/>
      <c r="N135" s="269"/>
      <c r="O135" s="433">
        <f>+K135</f>
        <v>839285</v>
      </c>
      <c r="P135" s="270"/>
      <c r="Q135" s="331"/>
      <c r="R135" s="270"/>
      <c r="S135" s="270"/>
      <c r="T135" s="341">
        <f>K135</f>
        <v>839285</v>
      </c>
      <c r="U135" s="411"/>
      <c r="V135" s="186"/>
      <c r="W135" s="332"/>
      <c r="X135" s="270"/>
      <c r="Y135" s="270"/>
      <c r="Z135" s="270"/>
      <c r="AA135" s="270"/>
      <c r="AB135" s="270"/>
      <c r="AC135" s="270"/>
      <c r="AD135" s="270"/>
      <c r="AE135" s="270"/>
      <c r="AF135" s="270"/>
      <c r="AG135" s="270"/>
      <c r="AH135" s="270"/>
      <c r="AI135" s="270"/>
      <c r="AJ135" s="162"/>
      <c r="AK135" s="366"/>
      <c r="AL135" s="369"/>
      <c r="AM135" s="369"/>
      <c r="AN135" s="369"/>
      <c r="AO135" s="369"/>
      <c r="AP135" s="369"/>
      <c r="AQ135" s="369"/>
      <c r="AR135" s="369"/>
      <c r="AS135" s="369"/>
      <c r="AT135" s="451">
        <f>+K135</f>
        <v>839285</v>
      </c>
      <c r="AU135" s="369"/>
      <c r="AV135" s="369"/>
      <c r="AW135" s="369"/>
      <c r="AX135" s="369"/>
      <c r="AY135" s="369"/>
      <c r="AZ135" s="369"/>
      <c r="BA135" s="369"/>
      <c r="BB135" s="369"/>
      <c r="BC135" s="369"/>
      <c r="BD135" s="369"/>
      <c r="BE135" s="369"/>
      <c r="BF135" s="369"/>
      <c r="BG135" s="369"/>
      <c r="BH135" s="369"/>
      <c r="BI135" s="369"/>
      <c r="BJ135" s="369"/>
      <c r="BK135" s="369"/>
      <c r="BL135" s="369"/>
      <c r="BM135" s="369"/>
    </row>
    <row r="136" spans="1:65" s="158" customFormat="1" ht="35.1" hidden="1" customHeight="1">
      <c r="A136" s="209"/>
      <c r="B136" s="392" t="s">
        <v>1784</v>
      </c>
      <c r="C136" s="393" t="s">
        <v>309</v>
      </c>
      <c r="D136" s="394" t="s">
        <v>1428</v>
      </c>
      <c r="E136" s="394" t="s">
        <v>1429</v>
      </c>
      <c r="F136" s="395" t="s">
        <v>1785</v>
      </c>
      <c r="G136" s="214" t="s">
        <v>1431</v>
      </c>
      <c r="H136" s="288"/>
      <c r="I136" s="432"/>
      <c r="J136" s="404">
        <v>2300000</v>
      </c>
      <c r="K136" s="405">
        <f t="shared" si="4"/>
        <v>2300000</v>
      </c>
      <c r="L136" s="403"/>
      <c r="M136" s="268"/>
      <c r="N136" s="269"/>
      <c r="O136" s="270"/>
      <c r="P136" s="270"/>
      <c r="Q136" s="331"/>
      <c r="R136" s="270"/>
      <c r="S136" s="270"/>
      <c r="T136" s="184"/>
      <c r="U136" s="411"/>
      <c r="V136" s="186"/>
      <c r="W136" s="332"/>
      <c r="X136" s="270"/>
      <c r="Y136" s="270"/>
      <c r="Z136" s="270"/>
      <c r="AA136" s="270"/>
      <c r="AB136" s="270"/>
      <c r="AC136" s="270"/>
      <c r="AD136" s="270"/>
      <c r="AE136" s="270"/>
      <c r="AF136" s="270"/>
      <c r="AG136" s="270"/>
      <c r="AH136" s="270"/>
      <c r="AI136" s="270"/>
      <c r="AJ136" s="162"/>
      <c r="AK136" s="366"/>
      <c r="AL136" s="369"/>
      <c r="AM136" s="369"/>
      <c r="AN136" s="369"/>
      <c r="AO136" s="369"/>
      <c r="AP136" s="369"/>
      <c r="AQ136" s="369"/>
      <c r="AR136" s="369"/>
      <c r="AS136" s="369"/>
      <c r="AT136" s="369"/>
      <c r="AU136" s="369"/>
      <c r="AV136" s="369"/>
      <c r="AW136" s="369"/>
      <c r="AX136" s="369"/>
      <c r="AY136" s="369"/>
      <c r="AZ136" s="369"/>
      <c r="BA136" s="369"/>
      <c r="BB136" s="369"/>
      <c r="BC136" s="369"/>
      <c r="BD136" s="369"/>
      <c r="BE136" s="369"/>
      <c r="BF136" s="369"/>
      <c r="BG136" s="369"/>
      <c r="BH136" s="369"/>
      <c r="BI136" s="369"/>
      <c r="BJ136" s="369"/>
      <c r="BK136" s="369"/>
      <c r="BL136" s="369"/>
      <c r="BM136" s="369"/>
    </row>
    <row r="137" spans="1:65" s="158" customFormat="1" ht="35.1" hidden="1" customHeight="1">
      <c r="A137" s="209"/>
      <c r="B137" s="392" t="s">
        <v>1786</v>
      </c>
      <c r="C137" s="393" t="s">
        <v>309</v>
      </c>
      <c r="D137" s="394" t="s">
        <v>1428</v>
      </c>
      <c r="E137" s="394" t="s">
        <v>1429</v>
      </c>
      <c r="F137" s="395" t="s">
        <v>1787</v>
      </c>
      <c r="G137" s="214"/>
      <c r="H137" s="288"/>
      <c r="I137" s="432"/>
      <c r="J137" s="404">
        <v>5800000</v>
      </c>
      <c r="K137" s="405">
        <f t="shared" si="4"/>
        <v>5800000</v>
      </c>
      <c r="L137" s="403"/>
      <c r="M137" s="268"/>
      <c r="N137" s="269"/>
      <c r="O137" s="270"/>
      <c r="P137" s="270"/>
      <c r="Q137" s="331"/>
      <c r="R137" s="270"/>
      <c r="S137" s="270"/>
      <c r="T137" s="184"/>
      <c r="U137" s="411"/>
      <c r="V137" s="186"/>
      <c r="W137" s="332"/>
      <c r="X137" s="270"/>
      <c r="Y137" s="270"/>
      <c r="Z137" s="270"/>
      <c r="AA137" s="270"/>
      <c r="AB137" s="270"/>
      <c r="AC137" s="270"/>
      <c r="AD137" s="270"/>
      <c r="AE137" s="270"/>
      <c r="AF137" s="270"/>
      <c r="AG137" s="270"/>
      <c r="AH137" s="270"/>
      <c r="AI137" s="270"/>
      <c r="AJ137" s="162"/>
      <c r="AK137" s="366"/>
      <c r="AL137" s="369"/>
      <c r="AM137" s="369"/>
      <c r="AN137" s="369"/>
      <c r="AO137" s="369"/>
      <c r="AP137" s="369"/>
      <c r="AQ137" s="369"/>
      <c r="AR137" s="369"/>
      <c r="AS137" s="369"/>
      <c r="AT137" s="369"/>
      <c r="AU137" s="369"/>
      <c r="AV137" s="369"/>
      <c r="AW137" s="369"/>
      <c r="AX137" s="369"/>
      <c r="AY137" s="369"/>
      <c r="AZ137" s="369"/>
      <c r="BA137" s="369"/>
      <c r="BB137" s="369"/>
      <c r="BC137" s="369"/>
      <c r="BD137" s="369"/>
      <c r="BE137" s="369"/>
      <c r="BF137" s="369"/>
      <c r="BG137" s="369"/>
      <c r="BH137" s="369"/>
      <c r="BI137" s="369"/>
      <c r="BJ137" s="369"/>
      <c r="BK137" s="369"/>
      <c r="BL137" s="369"/>
      <c r="BM137" s="369"/>
    </row>
    <row r="138" spans="1:65" s="158" customFormat="1" ht="40.5" hidden="1" customHeight="1">
      <c r="A138" s="209"/>
      <c r="B138" s="392" t="s">
        <v>1788</v>
      </c>
      <c r="C138" s="393" t="s">
        <v>309</v>
      </c>
      <c r="D138" s="394" t="s">
        <v>1428</v>
      </c>
      <c r="E138" s="394" t="s">
        <v>1429</v>
      </c>
      <c r="F138" s="395" t="s">
        <v>1789</v>
      </c>
      <c r="G138" s="214"/>
      <c r="H138" s="288"/>
      <c r="I138" s="432"/>
      <c r="J138" s="404">
        <v>130000</v>
      </c>
      <c r="K138" s="405">
        <f t="shared" si="4"/>
        <v>130000</v>
      </c>
      <c r="L138" s="403"/>
      <c r="M138" s="268"/>
      <c r="N138" s="269"/>
      <c r="O138" s="270"/>
      <c r="P138" s="270"/>
      <c r="Q138" s="331"/>
      <c r="R138" s="270"/>
      <c r="S138" s="270"/>
      <c r="T138" s="184"/>
      <c r="U138" s="411"/>
      <c r="V138" s="186"/>
      <c r="W138" s="332"/>
      <c r="X138" s="270"/>
      <c r="Y138" s="270"/>
      <c r="Z138" s="270"/>
      <c r="AA138" s="270"/>
      <c r="AB138" s="270"/>
      <c r="AC138" s="270"/>
      <c r="AD138" s="270"/>
      <c r="AE138" s="270"/>
      <c r="AF138" s="270"/>
      <c r="AG138" s="270"/>
      <c r="AH138" s="270"/>
      <c r="AI138" s="270"/>
      <c r="AJ138" s="162"/>
      <c r="AK138" s="366"/>
      <c r="AL138" s="369"/>
      <c r="AM138" s="369"/>
      <c r="AN138" s="369"/>
      <c r="AO138" s="369"/>
      <c r="AP138" s="369"/>
      <c r="AQ138" s="369"/>
      <c r="AR138" s="369"/>
      <c r="AS138" s="369"/>
      <c r="AT138" s="369"/>
      <c r="AU138" s="369"/>
      <c r="AV138" s="369"/>
      <c r="AW138" s="369"/>
      <c r="AX138" s="369"/>
      <c r="AY138" s="369"/>
      <c r="AZ138" s="369"/>
      <c r="BA138" s="369"/>
      <c r="BB138" s="369"/>
      <c r="BC138" s="369"/>
      <c r="BD138" s="369"/>
      <c r="BE138" s="369"/>
      <c r="BF138" s="369"/>
      <c r="BG138" s="369"/>
      <c r="BH138" s="369"/>
      <c r="BI138" s="369"/>
      <c r="BJ138" s="369"/>
      <c r="BK138" s="369"/>
      <c r="BL138" s="369"/>
      <c r="BM138" s="369"/>
    </row>
    <row r="139" spans="1:65" s="158" customFormat="1" ht="41.25" hidden="1" customHeight="1">
      <c r="A139" s="209"/>
      <c r="B139" s="392" t="s">
        <v>1790</v>
      </c>
      <c r="C139" s="393" t="s">
        <v>309</v>
      </c>
      <c r="D139" s="394" t="s">
        <v>1428</v>
      </c>
      <c r="E139" s="394" t="s">
        <v>1429</v>
      </c>
      <c r="F139" s="395" t="s">
        <v>1791</v>
      </c>
      <c r="G139" s="214"/>
      <c r="H139" s="288"/>
      <c r="I139" s="432"/>
      <c r="J139" s="404">
        <v>500000</v>
      </c>
      <c r="K139" s="405">
        <f t="shared" si="4"/>
        <v>500000</v>
      </c>
      <c r="L139" s="403"/>
      <c r="M139" s="268"/>
      <c r="N139" s="269"/>
      <c r="O139" s="270"/>
      <c r="P139" s="270"/>
      <c r="Q139" s="331"/>
      <c r="R139" s="270"/>
      <c r="S139" s="270"/>
      <c r="T139" s="184"/>
      <c r="U139" s="411"/>
      <c r="V139" s="186"/>
      <c r="W139" s="332"/>
      <c r="X139" s="270"/>
      <c r="Y139" s="270"/>
      <c r="Z139" s="270"/>
      <c r="AA139" s="270"/>
      <c r="AB139" s="270"/>
      <c r="AC139" s="270"/>
      <c r="AD139" s="270"/>
      <c r="AE139" s="270"/>
      <c r="AF139" s="270"/>
      <c r="AG139" s="270"/>
      <c r="AH139" s="270"/>
      <c r="AI139" s="270"/>
      <c r="AJ139" s="162"/>
      <c r="AK139" s="366"/>
      <c r="AL139" s="369"/>
      <c r="AM139" s="369"/>
      <c r="AN139" s="369"/>
      <c r="AO139" s="369"/>
      <c r="AP139" s="369"/>
      <c r="AQ139" s="369"/>
      <c r="AR139" s="369"/>
      <c r="AS139" s="369"/>
      <c r="AT139" s="369"/>
      <c r="AU139" s="369"/>
      <c r="AV139" s="369"/>
      <c r="AW139" s="369"/>
      <c r="AX139" s="369"/>
      <c r="AY139" s="369"/>
      <c r="AZ139" s="369"/>
      <c r="BA139" s="369"/>
      <c r="BB139" s="369"/>
      <c r="BC139" s="369"/>
      <c r="BD139" s="369"/>
      <c r="BE139" s="369"/>
      <c r="BF139" s="369"/>
      <c r="BG139" s="369"/>
      <c r="BH139" s="369"/>
      <c r="BI139" s="369"/>
      <c r="BJ139" s="369"/>
      <c r="BK139" s="369"/>
      <c r="BL139" s="369"/>
      <c r="BM139" s="369"/>
    </row>
    <row r="140" spans="1:65" s="158" customFormat="1" ht="40.5" hidden="1" customHeight="1">
      <c r="A140" s="209"/>
      <c r="B140" s="392" t="s">
        <v>1792</v>
      </c>
      <c r="C140" s="393" t="s">
        <v>309</v>
      </c>
      <c r="D140" s="394" t="s">
        <v>1428</v>
      </c>
      <c r="E140" s="394" t="s">
        <v>1429</v>
      </c>
      <c r="F140" s="395" t="s">
        <v>1793</v>
      </c>
      <c r="G140" s="214"/>
      <c r="H140" s="288"/>
      <c r="I140" s="432"/>
      <c r="J140" s="404">
        <v>50000</v>
      </c>
      <c r="K140" s="405">
        <f t="shared" si="4"/>
        <v>50000</v>
      </c>
      <c r="L140" s="403"/>
      <c r="M140" s="268"/>
      <c r="N140" s="269"/>
      <c r="O140" s="270"/>
      <c r="P140" s="270"/>
      <c r="Q140" s="331"/>
      <c r="R140" s="270"/>
      <c r="S140" s="270"/>
      <c r="T140" s="184"/>
      <c r="U140" s="411"/>
      <c r="V140" s="186"/>
      <c r="W140" s="332"/>
      <c r="X140" s="270"/>
      <c r="Y140" s="270"/>
      <c r="Z140" s="270"/>
      <c r="AA140" s="270"/>
      <c r="AB140" s="270"/>
      <c r="AC140" s="270"/>
      <c r="AD140" s="270"/>
      <c r="AE140" s="270"/>
      <c r="AF140" s="270"/>
      <c r="AG140" s="270"/>
      <c r="AH140" s="270"/>
      <c r="AI140" s="270"/>
      <c r="AJ140" s="162"/>
      <c r="AK140" s="366"/>
      <c r="AL140" s="369"/>
      <c r="AM140" s="369"/>
      <c r="AN140" s="369"/>
      <c r="AO140" s="369"/>
      <c r="AP140" s="369"/>
      <c r="AQ140" s="369"/>
      <c r="AR140" s="369"/>
      <c r="AS140" s="369"/>
      <c r="AT140" s="369"/>
      <c r="AU140" s="369"/>
      <c r="AV140" s="369"/>
      <c r="AW140" s="369"/>
      <c r="AX140" s="369"/>
      <c r="AY140" s="369"/>
      <c r="AZ140" s="369"/>
      <c r="BA140" s="369"/>
      <c r="BB140" s="369"/>
      <c r="BC140" s="369"/>
      <c r="BD140" s="369"/>
      <c r="BE140" s="369"/>
      <c r="BF140" s="369"/>
      <c r="BG140" s="369"/>
      <c r="BH140" s="369"/>
      <c r="BI140" s="369"/>
      <c r="BJ140" s="369"/>
      <c r="BK140" s="369"/>
      <c r="BL140" s="369"/>
      <c r="BM140" s="369"/>
    </row>
    <row r="141" spans="1:65" s="158" customFormat="1" ht="40.5" hidden="1" customHeight="1">
      <c r="A141" s="209"/>
      <c r="B141" s="392" t="s">
        <v>1794</v>
      </c>
      <c r="C141" s="393" t="s">
        <v>309</v>
      </c>
      <c r="D141" s="394" t="s">
        <v>1428</v>
      </c>
      <c r="E141" s="394" t="s">
        <v>1429</v>
      </c>
      <c r="F141" s="395" t="s">
        <v>1795</v>
      </c>
      <c r="G141" s="214"/>
      <c r="H141" s="288"/>
      <c r="I141" s="432"/>
      <c r="J141" s="404">
        <v>800000</v>
      </c>
      <c r="K141" s="405">
        <f t="shared" si="4"/>
        <v>800000</v>
      </c>
      <c r="L141" s="403"/>
      <c r="M141" s="268"/>
      <c r="N141" s="269"/>
      <c r="O141" s="270"/>
      <c r="P141" s="270"/>
      <c r="Q141" s="331"/>
      <c r="R141" s="270"/>
      <c r="S141" s="270"/>
      <c r="T141" s="184"/>
      <c r="U141" s="411"/>
      <c r="V141" s="186"/>
      <c r="W141" s="332"/>
      <c r="X141" s="270"/>
      <c r="Y141" s="270"/>
      <c r="Z141" s="270"/>
      <c r="AA141" s="270"/>
      <c r="AB141" s="270"/>
      <c r="AC141" s="270"/>
      <c r="AD141" s="270"/>
      <c r="AE141" s="270"/>
      <c r="AF141" s="270"/>
      <c r="AG141" s="270"/>
      <c r="AH141" s="270"/>
      <c r="AI141" s="270"/>
      <c r="AJ141" s="162"/>
      <c r="AK141" s="366"/>
      <c r="AL141" s="369"/>
      <c r="AM141" s="369"/>
      <c r="AN141" s="369"/>
      <c r="AO141" s="369"/>
      <c r="AP141" s="369"/>
      <c r="AQ141" s="369"/>
      <c r="AR141" s="369"/>
      <c r="AS141" s="369"/>
      <c r="AT141" s="369"/>
      <c r="AU141" s="369"/>
      <c r="AV141" s="369"/>
      <c r="AW141" s="369"/>
      <c r="AX141" s="369"/>
      <c r="AY141" s="369"/>
      <c r="AZ141" s="369"/>
      <c r="BA141" s="369"/>
      <c r="BB141" s="369"/>
      <c r="BC141" s="369"/>
      <c r="BD141" s="369"/>
      <c r="BE141" s="369"/>
      <c r="BF141" s="369"/>
      <c r="BG141" s="369"/>
      <c r="BH141" s="369"/>
      <c r="BI141" s="369"/>
      <c r="BJ141" s="369"/>
      <c r="BK141" s="369"/>
      <c r="BL141" s="369"/>
      <c r="BM141" s="369"/>
    </row>
    <row r="142" spans="1:65" s="158" customFormat="1" ht="40.5" hidden="1" customHeight="1">
      <c r="A142" s="209"/>
      <c r="B142" s="392" t="s">
        <v>1796</v>
      </c>
      <c r="C142" s="393" t="s">
        <v>309</v>
      </c>
      <c r="D142" s="394" t="s">
        <v>1428</v>
      </c>
      <c r="E142" s="394" t="s">
        <v>1429</v>
      </c>
      <c r="F142" s="395" t="s">
        <v>1797</v>
      </c>
      <c r="G142" s="214"/>
      <c r="H142" s="288"/>
      <c r="I142" s="432"/>
      <c r="J142" s="404">
        <v>600000</v>
      </c>
      <c r="K142" s="405">
        <f t="shared" si="4"/>
        <v>600000</v>
      </c>
      <c r="L142" s="403"/>
      <c r="M142" s="268"/>
      <c r="N142" s="269"/>
      <c r="O142" s="270"/>
      <c r="P142" s="270"/>
      <c r="Q142" s="331"/>
      <c r="R142" s="270"/>
      <c r="S142" s="270"/>
      <c r="T142" s="184"/>
      <c r="U142" s="411"/>
      <c r="V142" s="186"/>
      <c r="W142" s="332"/>
      <c r="X142" s="270"/>
      <c r="Y142" s="270"/>
      <c r="Z142" s="270"/>
      <c r="AA142" s="270"/>
      <c r="AB142" s="270"/>
      <c r="AC142" s="270"/>
      <c r="AD142" s="270"/>
      <c r="AE142" s="270"/>
      <c r="AF142" s="270"/>
      <c r="AG142" s="270"/>
      <c r="AH142" s="270"/>
      <c r="AI142" s="270"/>
      <c r="AJ142" s="162"/>
      <c r="AK142" s="366"/>
      <c r="AL142" s="369"/>
      <c r="AM142" s="369"/>
      <c r="AN142" s="369"/>
      <c r="AO142" s="369"/>
      <c r="AP142" s="369"/>
      <c r="AQ142" s="369"/>
      <c r="AR142" s="369"/>
      <c r="AS142" s="369"/>
      <c r="AT142" s="369"/>
      <c r="AU142" s="369"/>
      <c r="AV142" s="369"/>
      <c r="AW142" s="369"/>
      <c r="AX142" s="369"/>
      <c r="AY142" s="369"/>
      <c r="AZ142" s="369"/>
      <c r="BA142" s="369"/>
      <c r="BB142" s="369"/>
      <c r="BC142" s="369"/>
      <c r="BD142" s="369"/>
      <c r="BE142" s="369"/>
      <c r="BF142" s="369"/>
      <c r="BG142" s="369"/>
      <c r="BH142" s="369"/>
      <c r="BI142" s="369"/>
      <c r="BJ142" s="369"/>
      <c r="BK142" s="369"/>
      <c r="BL142" s="369"/>
      <c r="BM142" s="369"/>
    </row>
    <row r="143" spans="1:65" ht="48.75" hidden="1" customHeight="1">
      <c r="A143" s="198" t="s">
        <v>1798</v>
      </c>
      <c r="B143" s="223" t="s">
        <v>1799</v>
      </c>
      <c r="C143" s="189" t="s">
        <v>241</v>
      </c>
      <c r="D143" s="189" t="s">
        <v>1428</v>
      </c>
      <c r="E143" s="189" t="s">
        <v>1429</v>
      </c>
      <c r="F143" s="201" t="s">
        <v>1800</v>
      </c>
      <c r="G143" s="197" t="s">
        <v>1431</v>
      </c>
      <c r="H143" s="234">
        <v>3572340</v>
      </c>
      <c r="I143" s="234">
        <v>339000</v>
      </c>
      <c r="J143" s="264">
        <v>92000</v>
      </c>
      <c r="K143" s="272">
        <f t="shared" ref="K143:K155" si="6">SUM(H143:J143)</f>
        <v>4003340</v>
      </c>
      <c r="L143" s="259"/>
      <c r="M143" s="259"/>
      <c r="N143" s="260"/>
      <c r="Q143" s="329"/>
      <c r="R143" s="330"/>
      <c r="AK143" s="358"/>
      <c r="AL143" s="358"/>
      <c r="AM143" s="358"/>
      <c r="AN143" s="358"/>
      <c r="AO143" s="358"/>
      <c r="AP143" s="358"/>
      <c r="AQ143" s="358"/>
      <c r="AR143" s="358"/>
      <c r="AS143" s="358"/>
      <c r="AT143" s="358"/>
      <c r="AU143" s="358"/>
      <c r="AV143" s="358"/>
      <c r="AW143" s="358"/>
      <c r="AX143" s="358"/>
      <c r="AY143" s="358"/>
      <c r="AZ143" s="358"/>
      <c r="BA143" s="358"/>
      <c r="BB143" s="358"/>
      <c r="BC143" s="358"/>
      <c r="BD143" s="358"/>
      <c r="BE143" s="358"/>
      <c r="BF143" s="358"/>
      <c r="BG143" s="358"/>
      <c r="BH143" s="358"/>
      <c r="BI143" s="358"/>
      <c r="BJ143" s="358"/>
      <c r="BK143" s="358"/>
      <c r="BL143" s="358"/>
      <c r="BM143" s="358"/>
    </row>
    <row r="144" spans="1:65" s="159" customFormat="1" ht="49.5" hidden="1" customHeight="1">
      <c r="A144" s="216" t="s">
        <v>1801</v>
      </c>
      <c r="B144" s="418" t="s">
        <v>1802</v>
      </c>
      <c r="C144" s="218" t="s">
        <v>241</v>
      </c>
      <c r="D144" s="218" t="s">
        <v>1428</v>
      </c>
      <c r="E144" s="218" t="s">
        <v>1429</v>
      </c>
      <c r="F144" s="419" t="s">
        <v>1803</v>
      </c>
      <c r="G144" s="197" t="s">
        <v>1431</v>
      </c>
      <c r="H144" s="420"/>
      <c r="I144" s="420">
        <v>5000</v>
      </c>
      <c r="J144" s="434"/>
      <c r="K144" s="272">
        <f t="shared" si="6"/>
        <v>5000</v>
      </c>
      <c r="L144" s="259"/>
      <c r="M144" s="259"/>
      <c r="N144" s="260"/>
      <c r="O144" s="180"/>
      <c r="P144" s="180"/>
      <c r="Q144" s="329"/>
      <c r="R144" s="330"/>
      <c r="S144" s="183"/>
      <c r="T144" s="184"/>
      <c r="U144" s="185"/>
      <c r="V144" s="186"/>
      <c r="W144" s="187"/>
      <c r="X144" s="180"/>
      <c r="Y144" s="180"/>
      <c r="Z144" s="180"/>
      <c r="AA144" s="180"/>
      <c r="AB144" s="180"/>
      <c r="AC144" s="180"/>
      <c r="AD144" s="180"/>
      <c r="AE144" s="180"/>
      <c r="AF144" s="180"/>
      <c r="AG144" s="180"/>
      <c r="AH144" s="180"/>
      <c r="AI144" s="180"/>
      <c r="AK144" s="370"/>
      <c r="AL144" s="370"/>
      <c r="AM144" s="370"/>
      <c r="AN144" s="370"/>
      <c r="AO144" s="370"/>
      <c r="AP144" s="370"/>
      <c r="AQ144" s="370"/>
      <c r="AR144" s="370"/>
      <c r="AS144" s="370"/>
      <c r="AT144" s="370"/>
      <c r="AU144" s="370"/>
      <c r="AV144" s="370"/>
      <c r="AW144" s="370"/>
      <c r="AX144" s="370"/>
      <c r="AY144" s="370"/>
      <c r="AZ144" s="370"/>
      <c r="BA144" s="370"/>
      <c r="BB144" s="370"/>
      <c r="BC144" s="370"/>
      <c r="BD144" s="370"/>
      <c r="BE144" s="370"/>
      <c r="BF144" s="370"/>
      <c r="BG144" s="370"/>
      <c r="BH144" s="370"/>
      <c r="BI144" s="370"/>
      <c r="BJ144" s="370"/>
      <c r="BK144" s="370"/>
      <c r="BL144" s="370"/>
      <c r="BM144" s="370"/>
    </row>
    <row r="145" spans="1:65" s="159" customFormat="1" ht="50.25" hidden="1" customHeight="1">
      <c r="A145" s="216" t="s">
        <v>1804</v>
      </c>
      <c r="B145" s="418" t="s">
        <v>1805</v>
      </c>
      <c r="C145" s="218" t="s">
        <v>241</v>
      </c>
      <c r="D145" s="218" t="s">
        <v>1428</v>
      </c>
      <c r="E145" s="218" t="s">
        <v>1429</v>
      </c>
      <c r="F145" s="419" t="s">
        <v>1806</v>
      </c>
      <c r="G145" s="197" t="s">
        <v>1431</v>
      </c>
      <c r="H145" s="420"/>
      <c r="I145" s="420">
        <v>10000</v>
      </c>
      <c r="J145" s="434"/>
      <c r="K145" s="272">
        <f t="shared" si="6"/>
        <v>10000</v>
      </c>
      <c r="L145" s="259"/>
      <c r="M145" s="259"/>
      <c r="N145" s="260"/>
      <c r="O145" s="180"/>
      <c r="P145" s="180"/>
      <c r="Q145" s="329"/>
      <c r="R145" s="330"/>
      <c r="S145" s="183"/>
      <c r="T145" s="184"/>
      <c r="U145" s="185"/>
      <c r="V145" s="186"/>
      <c r="W145" s="187"/>
      <c r="X145" s="180"/>
      <c r="Y145" s="180"/>
      <c r="Z145" s="180"/>
      <c r="AA145" s="180"/>
      <c r="AB145" s="180"/>
      <c r="AC145" s="180"/>
      <c r="AD145" s="180"/>
      <c r="AE145" s="180"/>
      <c r="AF145" s="180"/>
      <c r="AG145" s="180"/>
      <c r="AH145" s="180"/>
      <c r="AI145" s="180"/>
      <c r="AK145" s="370"/>
      <c r="AL145" s="370"/>
      <c r="AM145" s="370"/>
      <c r="AN145" s="370"/>
      <c r="AO145" s="370"/>
      <c r="AP145" s="370"/>
      <c r="AQ145" s="370"/>
      <c r="AR145" s="370"/>
      <c r="AS145" s="370"/>
      <c r="AT145" s="370"/>
      <c r="AU145" s="370"/>
      <c r="AV145" s="370"/>
      <c r="AW145" s="370"/>
      <c r="AX145" s="370"/>
      <c r="AY145" s="370"/>
      <c r="AZ145" s="370"/>
      <c r="BA145" s="370"/>
      <c r="BB145" s="370"/>
      <c r="BC145" s="370"/>
      <c r="BD145" s="370"/>
      <c r="BE145" s="370"/>
      <c r="BF145" s="370"/>
      <c r="BG145" s="370"/>
      <c r="BH145" s="370"/>
      <c r="BI145" s="370"/>
      <c r="BJ145" s="370"/>
      <c r="BK145" s="370"/>
      <c r="BL145" s="370"/>
      <c r="BM145" s="370"/>
    </row>
    <row r="146" spans="1:65" s="156" customFormat="1" ht="78.75" customHeight="1">
      <c r="A146" s="209" t="s">
        <v>1807</v>
      </c>
      <c r="B146" s="421" t="s">
        <v>1808</v>
      </c>
      <c r="C146" s="212" t="s">
        <v>241</v>
      </c>
      <c r="D146" s="212" t="s">
        <v>1428</v>
      </c>
      <c r="E146" s="212" t="s">
        <v>1429</v>
      </c>
      <c r="F146" s="386" t="s">
        <v>1809</v>
      </c>
      <c r="G146" s="214" t="s">
        <v>1431</v>
      </c>
      <c r="H146" s="422"/>
      <c r="I146" s="422">
        <v>140000</v>
      </c>
      <c r="J146" s="435"/>
      <c r="K146" s="292">
        <f t="shared" si="6"/>
        <v>140000</v>
      </c>
      <c r="L146" s="268"/>
      <c r="M146" s="268"/>
      <c r="N146" s="269"/>
      <c r="O146" s="270"/>
      <c r="P146" s="270"/>
      <c r="Q146" s="331"/>
      <c r="R146" s="331"/>
      <c r="S146" s="270"/>
      <c r="T146" s="340">
        <f>+K146</f>
        <v>140000</v>
      </c>
      <c r="U146" s="332"/>
      <c r="V146" s="186"/>
      <c r="W146" s="332"/>
      <c r="X146" s="270"/>
      <c r="Y146" s="270"/>
      <c r="Z146" s="270"/>
      <c r="AA146" s="270"/>
      <c r="AB146" s="270"/>
      <c r="AC146" s="270"/>
      <c r="AD146" s="270"/>
      <c r="AE146" s="270"/>
      <c r="AF146" s="270"/>
      <c r="AG146" s="270"/>
      <c r="AH146" s="270"/>
      <c r="AI146" s="270"/>
      <c r="AK146" s="360"/>
      <c r="AL146" s="360"/>
      <c r="AM146" s="360"/>
      <c r="AN146" s="360"/>
      <c r="AO146" s="360"/>
      <c r="AP146" s="360"/>
      <c r="AQ146" s="360"/>
      <c r="AR146" s="360"/>
      <c r="AS146" s="360"/>
      <c r="AT146" s="360"/>
      <c r="AU146" s="360"/>
      <c r="AV146" s="360"/>
      <c r="AW146" s="360"/>
      <c r="AX146" s="360"/>
      <c r="AY146" s="360"/>
      <c r="AZ146" s="360"/>
      <c r="BA146" s="360"/>
      <c r="BB146" s="360"/>
      <c r="BC146" s="360"/>
      <c r="BD146" s="360"/>
      <c r="BE146" s="360"/>
      <c r="BF146" s="360"/>
      <c r="BG146" s="360"/>
      <c r="BH146" s="360"/>
      <c r="BI146" s="360"/>
      <c r="BJ146" s="360"/>
      <c r="BK146" s="360"/>
      <c r="BL146" s="360"/>
      <c r="BM146" s="360"/>
    </row>
    <row r="147" spans="1:65" s="156" customFormat="1" ht="105" hidden="1" customHeight="1">
      <c r="A147" s="209" t="s">
        <v>1810</v>
      </c>
      <c r="B147" s="421" t="s">
        <v>1811</v>
      </c>
      <c r="C147" s="212" t="s">
        <v>241</v>
      </c>
      <c r="D147" s="212" t="s">
        <v>1428</v>
      </c>
      <c r="E147" s="212" t="s">
        <v>1429</v>
      </c>
      <c r="F147" s="386" t="s">
        <v>1812</v>
      </c>
      <c r="G147" s="214" t="s">
        <v>1431</v>
      </c>
      <c r="H147" s="422"/>
      <c r="I147" s="422">
        <v>40000</v>
      </c>
      <c r="J147" s="435"/>
      <c r="K147" s="292">
        <f t="shared" si="6"/>
        <v>40000</v>
      </c>
      <c r="L147" s="268"/>
      <c r="M147" s="268"/>
      <c r="N147" s="269"/>
      <c r="O147" s="270"/>
      <c r="P147" s="270"/>
      <c r="Q147" s="331"/>
      <c r="R147" s="331"/>
      <c r="S147" s="270"/>
      <c r="T147" s="184"/>
      <c r="U147" s="332"/>
      <c r="V147" s="186"/>
      <c r="W147" s="332"/>
      <c r="X147" s="270"/>
      <c r="Y147" s="270"/>
      <c r="Z147" s="270"/>
      <c r="AA147" s="270"/>
      <c r="AB147" s="270"/>
      <c r="AC147" s="270"/>
      <c r="AD147" s="270"/>
      <c r="AE147" s="270"/>
      <c r="AF147" s="270"/>
      <c r="AG147" s="270"/>
      <c r="AH147" s="270"/>
      <c r="AI147" s="270"/>
      <c r="AK147" s="360"/>
      <c r="AL147" s="360"/>
      <c r="AM147" s="360"/>
      <c r="AN147" s="360"/>
      <c r="AO147" s="360"/>
      <c r="AP147" s="360"/>
      <c r="AQ147" s="360"/>
      <c r="AR147" s="360"/>
      <c r="AS147" s="360"/>
      <c r="AT147" s="360"/>
      <c r="AU147" s="360"/>
      <c r="AV147" s="360"/>
      <c r="AW147" s="360"/>
      <c r="AX147" s="360"/>
      <c r="AY147" s="360"/>
      <c r="AZ147" s="360"/>
      <c r="BA147" s="360"/>
      <c r="BB147" s="360"/>
      <c r="BC147" s="360"/>
      <c r="BD147" s="360"/>
      <c r="BE147" s="360"/>
      <c r="BF147" s="360"/>
      <c r="BG147" s="360"/>
      <c r="BH147" s="360"/>
      <c r="BI147" s="360"/>
      <c r="BJ147" s="360"/>
      <c r="BK147" s="360"/>
      <c r="BL147" s="360"/>
      <c r="BM147" s="360"/>
    </row>
    <row r="148" spans="1:65" s="156" customFormat="1" ht="109.5" customHeight="1">
      <c r="A148" s="209" t="s">
        <v>1813</v>
      </c>
      <c r="B148" s="421" t="s">
        <v>1814</v>
      </c>
      <c r="C148" s="212" t="s">
        <v>241</v>
      </c>
      <c r="D148" s="212" t="s">
        <v>1428</v>
      </c>
      <c r="E148" s="212" t="s">
        <v>1429</v>
      </c>
      <c r="F148" s="386" t="s">
        <v>1815</v>
      </c>
      <c r="G148" s="214" t="s">
        <v>1431</v>
      </c>
      <c r="H148" s="423"/>
      <c r="I148" s="436">
        <v>769000</v>
      </c>
      <c r="J148" s="435"/>
      <c r="K148" s="292">
        <f t="shared" si="6"/>
        <v>769000</v>
      </c>
      <c r="L148" s="268"/>
      <c r="M148" s="268"/>
      <c r="N148" s="269"/>
      <c r="O148" s="270"/>
      <c r="P148" s="270"/>
      <c r="Q148" s="331"/>
      <c r="R148" s="331"/>
      <c r="S148" s="270"/>
      <c r="T148" s="340">
        <f>+K148</f>
        <v>769000</v>
      </c>
      <c r="U148" s="332"/>
      <c r="V148" s="186"/>
      <c r="W148" s="332"/>
      <c r="X148" s="270"/>
      <c r="Y148" s="270"/>
      <c r="Z148" s="270"/>
      <c r="AA148" s="270"/>
      <c r="AB148" s="270"/>
      <c r="AC148" s="270"/>
      <c r="AD148" s="270"/>
      <c r="AE148" s="270"/>
      <c r="AF148" s="270"/>
      <c r="AG148" s="270"/>
      <c r="AH148" s="270"/>
      <c r="AI148" s="270"/>
      <c r="AK148" s="360"/>
      <c r="AL148" s="360"/>
      <c r="AM148" s="360"/>
      <c r="AN148" s="360"/>
      <c r="AO148" s="360"/>
      <c r="AP148" s="360"/>
      <c r="AQ148" s="360"/>
      <c r="AR148" s="360"/>
      <c r="AS148" s="360"/>
      <c r="AT148" s="360"/>
      <c r="AU148" s="360"/>
      <c r="AV148" s="360"/>
      <c r="AW148" s="360"/>
      <c r="AX148" s="360"/>
      <c r="AY148" s="360"/>
      <c r="AZ148" s="360"/>
      <c r="BA148" s="360"/>
      <c r="BB148" s="360"/>
      <c r="BC148" s="360"/>
      <c r="BD148" s="360"/>
      <c r="BE148" s="360"/>
      <c r="BF148" s="360"/>
      <c r="BG148" s="360"/>
      <c r="BH148" s="360"/>
      <c r="BI148" s="360"/>
      <c r="BJ148" s="360"/>
      <c r="BK148" s="360"/>
      <c r="BL148" s="360"/>
      <c r="BM148" s="360"/>
    </row>
    <row r="149" spans="1:65" s="156" customFormat="1" ht="99.75" customHeight="1">
      <c r="A149" s="209" t="s">
        <v>1816</v>
      </c>
      <c r="B149" s="421" t="s">
        <v>1817</v>
      </c>
      <c r="C149" s="212" t="s">
        <v>241</v>
      </c>
      <c r="D149" s="212" t="s">
        <v>1428</v>
      </c>
      <c r="E149" s="212" t="s">
        <v>1429</v>
      </c>
      <c r="F149" s="386" t="s">
        <v>1818</v>
      </c>
      <c r="G149" s="214" t="s">
        <v>1431</v>
      </c>
      <c r="H149" s="422"/>
      <c r="I149" s="422">
        <v>225000</v>
      </c>
      <c r="J149" s="435"/>
      <c r="K149" s="292">
        <f t="shared" si="6"/>
        <v>225000</v>
      </c>
      <c r="L149" s="268"/>
      <c r="M149" s="268"/>
      <c r="N149" s="269"/>
      <c r="O149" s="270"/>
      <c r="P149" s="270"/>
      <c r="Q149" s="331"/>
      <c r="R149" s="331"/>
      <c r="S149" s="270"/>
      <c r="T149" s="340">
        <f>+K149</f>
        <v>225000</v>
      </c>
      <c r="U149" s="332"/>
      <c r="V149" s="186"/>
      <c r="W149" s="332"/>
      <c r="X149" s="270"/>
      <c r="Y149" s="270"/>
      <c r="Z149" s="270"/>
      <c r="AA149" s="270"/>
      <c r="AB149" s="270"/>
      <c r="AC149" s="270"/>
      <c r="AD149" s="270"/>
      <c r="AE149" s="270"/>
      <c r="AF149" s="270"/>
      <c r="AG149" s="270"/>
      <c r="AH149" s="270"/>
      <c r="AI149" s="270"/>
      <c r="AK149" s="360"/>
      <c r="AL149" s="360"/>
      <c r="AM149" s="360"/>
      <c r="AN149" s="360"/>
      <c r="AO149" s="360"/>
      <c r="AP149" s="360"/>
      <c r="AQ149" s="360"/>
      <c r="AR149" s="360"/>
      <c r="AS149" s="360"/>
      <c r="AT149" s="360"/>
      <c r="AU149" s="360"/>
      <c r="AV149" s="360"/>
      <c r="AW149" s="360"/>
      <c r="AX149" s="360"/>
      <c r="AY149" s="360"/>
      <c r="AZ149" s="360"/>
      <c r="BA149" s="360"/>
      <c r="BB149" s="360"/>
      <c r="BC149" s="360"/>
      <c r="BD149" s="360"/>
      <c r="BE149" s="360"/>
      <c r="BF149" s="360"/>
      <c r="BG149" s="360"/>
      <c r="BH149" s="360"/>
      <c r="BI149" s="360"/>
      <c r="BJ149" s="360"/>
      <c r="BK149" s="360"/>
      <c r="BL149" s="360"/>
      <c r="BM149" s="360"/>
    </row>
    <row r="150" spans="1:65" s="156" customFormat="1" ht="96.75" customHeight="1">
      <c r="A150" s="209" t="s">
        <v>1819</v>
      </c>
      <c r="B150" s="210" t="s">
        <v>1820</v>
      </c>
      <c r="C150" s="212" t="s">
        <v>241</v>
      </c>
      <c r="D150" s="212" t="s">
        <v>1821</v>
      </c>
      <c r="E150" s="212" t="s">
        <v>1721</v>
      </c>
      <c r="F150" s="424" t="s">
        <v>1822</v>
      </c>
      <c r="G150" s="214" t="s">
        <v>1431</v>
      </c>
      <c r="H150" s="241"/>
      <c r="I150" s="422">
        <v>203000</v>
      </c>
      <c r="J150" s="291"/>
      <c r="K150" s="292">
        <f t="shared" si="6"/>
        <v>203000</v>
      </c>
      <c r="L150" s="268"/>
      <c r="M150" s="268"/>
      <c r="N150" s="269"/>
      <c r="O150" s="270"/>
      <c r="P150" s="270"/>
      <c r="Q150" s="331"/>
      <c r="R150" s="331"/>
      <c r="S150" s="270"/>
      <c r="T150" s="340">
        <f>+K150</f>
        <v>203000</v>
      </c>
      <c r="U150" s="332"/>
      <c r="V150" s="186"/>
      <c r="W150" s="332"/>
      <c r="X150" s="270"/>
      <c r="Y150" s="446"/>
      <c r="Z150" s="446"/>
      <c r="AA150" s="446"/>
      <c r="AB150" s="446"/>
      <c r="AC150" s="446"/>
      <c r="AD150" s="446"/>
      <c r="AE150" s="270"/>
      <c r="AF150" s="270"/>
      <c r="AG150" s="270"/>
      <c r="AH150" s="270"/>
      <c r="AI150" s="270"/>
      <c r="AK150" s="360"/>
      <c r="AL150" s="360"/>
      <c r="AM150" s="360"/>
      <c r="AN150" s="360"/>
      <c r="AO150" s="360"/>
      <c r="AP150" s="360"/>
      <c r="AQ150" s="360"/>
      <c r="AR150" s="360"/>
      <c r="AS150" s="360"/>
      <c r="AT150" s="360"/>
      <c r="AU150" s="360"/>
      <c r="AV150" s="360"/>
      <c r="AW150" s="360"/>
      <c r="AX150" s="360"/>
      <c r="AY150" s="360"/>
      <c r="AZ150" s="360"/>
      <c r="BA150" s="360"/>
      <c r="BB150" s="360"/>
      <c r="BC150" s="360"/>
      <c r="BD150" s="360"/>
      <c r="BE150" s="360"/>
      <c r="BF150" s="360"/>
      <c r="BG150" s="360"/>
      <c r="BH150" s="360"/>
      <c r="BI150" s="360"/>
      <c r="BJ150" s="360"/>
      <c r="BK150" s="360"/>
      <c r="BL150" s="360"/>
      <c r="BM150" s="360"/>
    </row>
    <row r="151" spans="1:65" s="156" customFormat="1" ht="68.25" customHeight="1">
      <c r="A151" s="209" t="s">
        <v>1823</v>
      </c>
      <c r="B151" s="210" t="s">
        <v>1824</v>
      </c>
      <c r="C151" s="212" t="s">
        <v>241</v>
      </c>
      <c r="D151" s="212" t="s">
        <v>1821</v>
      </c>
      <c r="E151" s="212" t="s">
        <v>1721</v>
      </c>
      <c r="F151" s="424" t="s">
        <v>1825</v>
      </c>
      <c r="G151" s="214" t="s">
        <v>1431</v>
      </c>
      <c r="H151" s="241"/>
      <c r="I151" s="422">
        <v>400000</v>
      </c>
      <c r="J151" s="291"/>
      <c r="K151" s="292">
        <f t="shared" si="6"/>
        <v>400000</v>
      </c>
      <c r="L151" s="268"/>
      <c r="M151" s="268"/>
      <c r="N151" s="269"/>
      <c r="O151" s="270"/>
      <c r="P151" s="270"/>
      <c r="Q151" s="331"/>
      <c r="R151" s="331"/>
      <c r="S151" s="270"/>
      <c r="T151" s="340">
        <f>+K151</f>
        <v>400000</v>
      </c>
      <c r="U151" s="332"/>
      <c r="V151" s="186"/>
      <c r="W151" s="332"/>
      <c r="X151" s="270"/>
      <c r="Y151" s="446"/>
      <c r="Z151" s="446"/>
      <c r="AA151" s="446"/>
      <c r="AB151" s="446"/>
      <c r="AC151" s="446"/>
      <c r="AD151" s="446"/>
      <c r="AE151" s="270"/>
      <c r="AF151" s="270"/>
      <c r="AG151" s="270"/>
      <c r="AH151" s="270"/>
      <c r="AI151" s="270"/>
      <c r="AK151" s="360"/>
      <c r="AL151" s="360"/>
      <c r="AM151" s="360"/>
      <c r="AN151" s="360"/>
      <c r="AO151" s="360"/>
      <c r="AP151" s="360"/>
      <c r="AQ151" s="360"/>
      <c r="AR151" s="360"/>
      <c r="AS151" s="360"/>
      <c r="AT151" s="360"/>
      <c r="AU151" s="360"/>
      <c r="AV151" s="360"/>
      <c r="AW151" s="360"/>
      <c r="AX151" s="360"/>
      <c r="AY151" s="360"/>
      <c r="AZ151" s="360"/>
      <c r="BA151" s="360"/>
      <c r="BB151" s="360"/>
      <c r="BC151" s="360"/>
      <c r="BD151" s="360"/>
      <c r="BE151" s="360"/>
      <c r="BF151" s="360"/>
      <c r="BG151" s="360"/>
      <c r="BH151" s="360"/>
      <c r="BI151" s="360"/>
      <c r="BJ151" s="360"/>
      <c r="BK151" s="360"/>
      <c r="BL151" s="360"/>
      <c r="BM151" s="360"/>
    </row>
    <row r="152" spans="1:65" ht="29.25" hidden="1" customHeight="1">
      <c r="A152" s="198" t="s">
        <v>1826</v>
      </c>
      <c r="B152" s="235" t="s">
        <v>1827</v>
      </c>
      <c r="C152" s="189" t="s">
        <v>1828</v>
      </c>
      <c r="D152" s="189" t="s">
        <v>1428</v>
      </c>
      <c r="E152" s="189" t="s">
        <v>1429</v>
      </c>
      <c r="F152" s="232" t="s">
        <v>1829</v>
      </c>
      <c r="G152" s="197" t="s">
        <v>1431</v>
      </c>
      <c r="H152" s="234">
        <v>4162444</v>
      </c>
      <c r="I152" s="234">
        <v>881464</v>
      </c>
      <c r="J152" s="264">
        <v>9000</v>
      </c>
      <c r="K152" s="272">
        <f t="shared" si="6"/>
        <v>5052908</v>
      </c>
      <c r="L152" s="259"/>
      <c r="M152" s="259"/>
      <c r="N152" s="260"/>
      <c r="Q152" s="329"/>
      <c r="R152" s="330"/>
      <c r="Y152" s="447"/>
      <c r="Z152" s="447"/>
      <c r="AA152" s="447"/>
      <c r="AB152" s="447"/>
      <c r="AC152" s="447"/>
      <c r="AD152" s="447"/>
      <c r="AK152" s="358"/>
      <c r="AL152" s="358"/>
      <c r="AM152" s="358"/>
      <c r="AN152" s="358"/>
      <c r="AO152" s="358"/>
      <c r="AP152" s="358"/>
      <c r="AQ152" s="358"/>
      <c r="AR152" s="358"/>
      <c r="AS152" s="358"/>
      <c r="AT152" s="358"/>
      <c r="AU152" s="358"/>
      <c r="AV152" s="358"/>
      <c r="AW152" s="358"/>
      <c r="AX152" s="358"/>
      <c r="AY152" s="358"/>
      <c r="AZ152" s="358"/>
      <c r="BA152" s="358"/>
      <c r="BB152" s="358"/>
      <c r="BC152" s="358"/>
      <c r="BD152" s="358"/>
      <c r="BE152" s="358"/>
      <c r="BF152" s="358"/>
      <c r="BG152" s="358"/>
      <c r="BH152" s="358"/>
      <c r="BI152" s="358"/>
      <c r="BJ152" s="358"/>
      <c r="BK152" s="358"/>
      <c r="BL152" s="358"/>
      <c r="BM152" s="358"/>
    </row>
    <row r="153" spans="1:65" ht="43.5" hidden="1" customHeight="1">
      <c r="A153" s="198" t="s">
        <v>1830</v>
      </c>
      <c r="B153" s="205" t="s">
        <v>1831</v>
      </c>
      <c r="C153" s="188" t="s">
        <v>1828</v>
      </c>
      <c r="D153" s="189" t="s">
        <v>1428</v>
      </c>
      <c r="E153" s="189" t="s">
        <v>1429</v>
      </c>
      <c r="F153" s="201" t="s">
        <v>1832</v>
      </c>
      <c r="G153" s="197" t="s">
        <v>1431</v>
      </c>
      <c r="H153" s="236"/>
      <c r="I153" s="234">
        <v>933720</v>
      </c>
      <c r="J153" s="289"/>
      <c r="K153" s="272">
        <f t="shared" si="6"/>
        <v>933720</v>
      </c>
      <c r="L153" s="259"/>
      <c r="M153" s="259"/>
      <c r="N153" s="260"/>
      <c r="Q153" s="329"/>
      <c r="R153" s="330"/>
      <c r="Y153" s="447"/>
      <c r="Z153" s="447"/>
      <c r="AA153" s="447"/>
      <c r="AB153" s="447"/>
      <c r="AC153" s="447"/>
      <c r="AD153" s="447"/>
      <c r="AK153" s="358"/>
      <c r="AL153" s="358"/>
      <c r="AM153" s="358"/>
      <c r="AN153" s="358"/>
      <c r="AO153" s="358"/>
      <c r="AP153" s="358"/>
      <c r="AQ153" s="358"/>
      <c r="AR153" s="358"/>
      <c r="AS153" s="358"/>
      <c r="AT153" s="358"/>
      <c r="AU153" s="358"/>
      <c r="AV153" s="358"/>
      <c r="AW153" s="358"/>
      <c r="AX153" s="358"/>
      <c r="AY153" s="358"/>
      <c r="AZ153" s="358"/>
      <c r="BA153" s="358"/>
      <c r="BB153" s="358"/>
      <c r="BC153" s="358"/>
      <c r="BD153" s="358"/>
      <c r="BE153" s="358"/>
      <c r="BF153" s="358"/>
      <c r="BG153" s="358"/>
      <c r="BH153" s="358"/>
      <c r="BI153" s="358"/>
      <c r="BJ153" s="358"/>
      <c r="BK153" s="358"/>
      <c r="BL153" s="358"/>
      <c r="BM153" s="358"/>
    </row>
    <row r="154" spans="1:65" ht="39.75" hidden="1" customHeight="1">
      <c r="A154" s="198" t="s">
        <v>1833</v>
      </c>
      <c r="B154" s="223" t="s">
        <v>1834</v>
      </c>
      <c r="C154" s="1100" t="s">
        <v>1835</v>
      </c>
      <c r="D154" s="189" t="s">
        <v>1428</v>
      </c>
      <c r="E154" s="189" t="s">
        <v>1429</v>
      </c>
      <c r="F154" s="201" t="s">
        <v>1836</v>
      </c>
      <c r="G154" s="197" t="s">
        <v>1431</v>
      </c>
      <c r="H154" s="233">
        <v>683522</v>
      </c>
      <c r="I154" s="234">
        <v>222448</v>
      </c>
      <c r="J154" s="264">
        <v>300000</v>
      </c>
      <c r="K154" s="437">
        <f t="shared" si="6"/>
        <v>1205970</v>
      </c>
      <c r="L154" s="259"/>
      <c r="M154" s="259"/>
      <c r="N154" s="260"/>
      <c r="Q154" s="329"/>
      <c r="R154" s="330"/>
      <c r="Y154" s="447"/>
      <c r="Z154" s="447"/>
      <c r="AA154" s="447"/>
      <c r="AB154" s="447"/>
      <c r="AC154" s="447"/>
      <c r="AD154" s="447"/>
      <c r="AK154" s="358"/>
      <c r="AL154" s="358"/>
      <c r="AM154" s="358"/>
      <c r="AN154" s="358"/>
      <c r="AO154" s="358"/>
      <c r="AP154" s="358"/>
      <c r="AQ154" s="358"/>
      <c r="AR154" s="358"/>
      <c r="AS154" s="358"/>
      <c r="AT154" s="358"/>
      <c r="AU154" s="358"/>
      <c r="AV154" s="358"/>
      <c r="AW154" s="358"/>
      <c r="AX154" s="358"/>
      <c r="AY154" s="358"/>
      <c r="AZ154" s="358"/>
      <c r="BA154" s="358"/>
      <c r="BB154" s="358"/>
      <c r="BC154" s="358"/>
      <c r="BD154" s="358"/>
      <c r="BE154" s="358"/>
      <c r="BF154" s="358"/>
      <c r="BG154" s="358"/>
      <c r="BH154" s="358"/>
      <c r="BI154" s="358"/>
      <c r="BJ154" s="358"/>
      <c r="BK154" s="358"/>
      <c r="BL154" s="358"/>
      <c r="BM154" s="358"/>
    </row>
    <row r="155" spans="1:65" ht="36.75" hidden="1" customHeight="1">
      <c r="A155" s="198" t="s">
        <v>1837</v>
      </c>
      <c r="B155" s="223" t="s">
        <v>1838</v>
      </c>
      <c r="C155" s="1107" t="s">
        <v>1249</v>
      </c>
      <c r="D155" s="189" t="s">
        <v>1428</v>
      </c>
      <c r="E155" s="189" t="s">
        <v>1429</v>
      </c>
      <c r="F155" s="201" t="s">
        <v>1839</v>
      </c>
      <c r="G155" s="197" t="s">
        <v>1431</v>
      </c>
      <c r="H155" s="189"/>
      <c r="I155" s="234">
        <v>70583</v>
      </c>
      <c r="J155" s="289"/>
      <c r="K155" s="437">
        <f t="shared" si="6"/>
        <v>70583</v>
      </c>
      <c r="L155" s="259"/>
      <c r="M155" s="259"/>
      <c r="N155" s="260"/>
      <c r="Q155" s="329"/>
      <c r="R155" s="330"/>
      <c r="Y155" s="447"/>
      <c r="Z155" s="447"/>
      <c r="AA155" s="447"/>
      <c r="AB155" s="447"/>
      <c r="AC155" s="447"/>
      <c r="AD155" s="447"/>
      <c r="AK155" s="358"/>
      <c r="AL155" s="358"/>
      <c r="AM155" s="358"/>
      <c r="AN155" s="358"/>
      <c r="AO155" s="358"/>
      <c r="AP155" s="358"/>
      <c r="AQ155" s="358"/>
      <c r="AR155" s="358"/>
      <c r="AS155" s="358"/>
      <c r="AT155" s="358"/>
      <c r="AU155" s="358"/>
      <c r="AV155" s="358"/>
      <c r="AW155" s="358"/>
      <c r="AX155" s="358"/>
      <c r="AY155" s="358"/>
      <c r="AZ155" s="358"/>
      <c r="BA155" s="358"/>
      <c r="BB155" s="358"/>
      <c r="BC155" s="358"/>
      <c r="BD155" s="358"/>
      <c r="BE155" s="358"/>
      <c r="BF155" s="358"/>
      <c r="BG155" s="358"/>
      <c r="BH155" s="358"/>
      <c r="BI155" s="358"/>
      <c r="BJ155" s="358"/>
      <c r="BK155" s="358"/>
      <c r="BL155" s="358"/>
      <c r="BM155" s="358"/>
    </row>
    <row r="156" spans="1:65" ht="24.75" hidden="1" customHeight="1">
      <c r="A156" s="379" t="s">
        <v>1840</v>
      </c>
      <c r="B156" s="380"/>
      <c r="C156" s="425"/>
      <c r="D156" s="425"/>
      <c r="E156" s="425"/>
      <c r="F156" s="426"/>
      <c r="G156" s="382"/>
      <c r="H156" s="427"/>
      <c r="I156" s="427"/>
      <c r="J156" s="438"/>
      <c r="K156" s="207"/>
      <c r="L156" s="259"/>
      <c r="M156" s="259"/>
      <c r="N156" s="260"/>
      <c r="Y156" s="447"/>
      <c r="Z156" s="447"/>
      <c r="AA156" s="447"/>
      <c r="AB156" s="447"/>
      <c r="AC156" s="447"/>
      <c r="AD156" s="447"/>
      <c r="AK156" s="358"/>
      <c r="AL156" s="358"/>
      <c r="AM156" s="358"/>
      <c r="AN156" s="358"/>
      <c r="AO156" s="358"/>
      <c r="AP156" s="358"/>
      <c r="AQ156" s="358"/>
      <c r="AR156" s="358"/>
      <c r="AS156" s="358"/>
      <c r="AT156" s="358"/>
      <c r="AU156" s="358"/>
      <c r="AV156" s="358"/>
      <c r="AW156" s="358"/>
      <c r="AX156" s="358"/>
      <c r="AY156" s="358"/>
      <c r="AZ156" s="358"/>
      <c r="BA156" s="358"/>
      <c r="BB156" s="358"/>
      <c r="BC156" s="358"/>
      <c r="BD156" s="358"/>
      <c r="BE156" s="358"/>
      <c r="BF156" s="358"/>
      <c r="BG156" s="358"/>
      <c r="BH156" s="358"/>
      <c r="BI156" s="358"/>
      <c r="BJ156" s="358"/>
      <c r="BK156" s="358"/>
      <c r="BL156" s="358"/>
      <c r="BM156" s="358"/>
    </row>
    <row r="157" spans="1:65" ht="31.5" hidden="1" customHeight="1">
      <c r="A157" s="198" t="s">
        <v>1841</v>
      </c>
      <c r="B157" s="223" t="s">
        <v>1842</v>
      </c>
      <c r="C157" s="189" t="s">
        <v>1843</v>
      </c>
      <c r="D157" s="189" t="s">
        <v>1428</v>
      </c>
      <c r="E157" s="189" t="s">
        <v>1429</v>
      </c>
      <c r="F157" s="201" t="s">
        <v>1844</v>
      </c>
      <c r="G157" s="197" t="s">
        <v>1431</v>
      </c>
      <c r="H157" s="233">
        <v>4629183</v>
      </c>
      <c r="I157" s="233">
        <v>154912</v>
      </c>
      <c r="J157" s="233">
        <v>250000</v>
      </c>
      <c r="K157" s="437">
        <f t="shared" ref="K157:K209" si="7">SUM(H157:J157)</f>
        <v>5034095</v>
      </c>
      <c r="L157" s="259"/>
      <c r="M157" s="259"/>
      <c r="N157" s="260"/>
      <c r="Q157" s="329"/>
      <c r="R157" s="330"/>
      <c r="Y157" s="447"/>
      <c r="Z157" s="447"/>
      <c r="AA157" s="447"/>
      <c r="AB157" s="447"/>
      <c r="AC157" s="447"/>
      <c r="AD157" s="447"/>
      <c r="AK157" s="358"/>
      <c r="AL157" s="358"/>
      <c r="AM157" s="358"/>
      <c r="AN157" s="358"/>
      <c r="AO157" s="358"/>
      <c r="AP157" s="358"/>
      <c r="AQ157" s="358"/>
      <c r="AR157" s="358"/>
      <c r="AS157" s="358"/>
      <c r="AT157" s="358"/>
      <c r="AU157" s="358"/>
      <c r="AV157" s="358"/>
      <c r="AW157" s="358"/>
      <c r="AX157" s="358"/>
      <c r="AY157" s="358"/>
      <c r="AZ157" s="358"/>
      <c r="BA157" s="358"/>
      <c r="BB157" s="358"/>
      <c r="BC157" s="358"/>
      <c r="BD157" s="358"/>
      <c r="BE157" s="358"/>
      <c r="BF157" s="358"/>
      <c r="BG157" s="358"/>
      <c r="BH157" s="358"/>
      <c r="BI157" s="358"/>
      <c r="BJ157" s="358"/>
      <c r="BK157" s="358"/>
      <c r="BL157" s="358"/>
      <c r="BM157" s="358"/>
    </row>
    <row r="158" spans="1:65" s="159" customFormat="1" ht="25.5" hidden="1" customHeight="1">
      <c r="A158" s="428" t="s">
        <v>1845</v>
      </c>
      <c r="B158" s="203" t="s">
        <v>1846</v>
      </c>
      <c r="C158" s="188" t="s">
        <v>1847</v>
      </c>
      <c r="D158" s="189" t="s">
        <v>1428</v>
      </c>
      <c r="E158" s="189" t="s">
        <v>1429</v>
      </c>
      <c r="F158" s="429" t="s">
        <v>1848</v>
      </c>
      <c r="G158" s="197" t="s">
        <v>1373</v>
      </c>
      <c r="H158" s="233"/>
      <c r="I158" s="233">
        <v>50000</v>
      </c>
      <c r="J158" s="258"/>
      <c r="K158" s="437">
        <f t="shared" si="7"/>
        <v>50000</v>
      </c>
      <c r="L158" s="259"/>
      <c r="M158" s="259"/>
      <c r="N158" s="260"/>
      <c r="O158" s="180"/>
      <c r="P158" s="180"/>
      <c r="Q158" s="181"/>
      <c r="R158" s="330"/>
      <c r="S158" s="183"/>
      <c r="T158" s="184"/>
      <c r="U158" s="185"/>
      <c r="V158" s="186"/>
      <c r="W158" s="187"/>
      <c r="X158" s="180"/>
      <c r="Y158" s="180"/>
      <c r="Z158" s="180"/>
      <c r="AA158" s="180"/>
      <c r="AB158" s="180"/>
      <c r="AC158" s="180"/>
      <c r="AD158" s="180"/>
      <c r="AE158" s="180"/>
      <c r="AF158" s="180"/>
      <c r="AG158" s="180"/>
      <c r="AH158" s="180"/>
      <c r="AI158" s="180"/>
      <c r="AK158" s="370"/>
      <c r="AL158" s="370"/>
      <c r="AM158" s="370"/>
      <c r="AN158" s="370"/>
      <c r="AO158" s="370"/>
      <c r="AP158" s="370"/>
      <c r="AQ158" s="370"/>
      <c r="AR158" s="370"/>
      <c r="AS158" s="370"/>
      <c r="AT158" s="370"/>
      <c r="AU158" s="370"/>
      <c r="AV158" s="370"/>
      <c r="AW158" s="370"/>
      <c r="AX158" s="370"/>
      <c r="AY158" s="370"/>
      <c r="AZ158" s="370"/>
      <c r="BA158" s="370"/>
      <c r="BB158" s="370"/>
      <c r="BC158" s="370"/>
      <c r="BD158" s="370"/>
      <c r="BE158" s="370"/>
      <c r="BF158" s="370"/>
      <c r="BG158" s="370"/>
      <c r="BH158" s="370"/>
      <c r="BI158" s="370"/>
      <c r="BJ158" s="370"/>
      <c r="BK158" s="370"/>
      <c r="BL158" s="370"/>
      <c r="BM158" s="370"/>
    </row>
    <row r="159" spans="1:65" s="159" customFormat="1" ht="33.75" hidden="1" customHeight="1">
      <c r="A159" s="428" t="s">
        <v>1849</v>
      </c>
      <c r="B159" s="203" t="s">
        <v>1850</v>
      </c>
      <c r="C159" s="188" t="s">
        <v>1847</v>
      </c>
      <c r="D159" s="189" t="s">
        <v>1428</v>
      </c>
      <c r="E159" s="189" t="s">
        <v>1429</v>
      </c>
      <c r="F159" s="201" t="s">
        <v>1851</v>
      </c>
      <c r="G159" s="197" t="s">
        <v>1373</v>
      </c>
      <c r="H159" s="233"/>
      <c r="I159" s="233">
        <v>1348464</v>
      </c>
      <c r="J159" s="258"/>
      <c r="K159" s="437">
        <f t="shared" si="7"/>
        <v>1348464</v>
      </c>
      <c r="L159" s="259"/>
      <c r="M159" s="259"/>
      <c r="N159" s="260"/>
      <c r="O159" s="180"/>
      <c r="P159" s="180"/>
      <c r="Q159" s="181"/>
      <c r="R159" s="330"/>
      <c r="S159" s="183"/>
      <c r="T159" s="184"/>
      <c r="U159" s="185"/>
      <c r="V159" s="186"/>
      <c r="W159" s="187"/>
      <c r="X159" s="180"/>
      <c r="Y159" s="180"/>
      <c r="Z159" s="180"/>
      <c r="AA159" s="180"/>
      <c r="AB159" s="180"/>
      <c r="AC159" s="180"/>
      <c r="AD159" s="180"/>
      <c r="AE159" s="180"/>
      <c r="AF159" s="180"/>
      <c r="AG159" s="180"/>
      <c r="AH159" s="180"/>
      <c r="AI159" s="180"/>
      <c r="AK159" s="370"/>
      <c r="AL159" s="370"/>
      <c r="AM159" s="370"/>
      <c r="AN159" s="370"/>
      <c r="AO159" s="370"/>
      <c r="AP159" s="370"/>
      <c r="AQ159" s="370"/>
      <c r="AR159" s="370"/>
      <c r="AS159" s="370"/>
      <c r="AT159" s="370"/>
      <c r="AU159" s="370"/>
      <c r="AV159" s="370"/>
      <c r="AW159" s="370"/>
      <c r="AX159" s="370"/>
      <c r="AY159" s="370"/>
      <c r="AZ159" s="370"/>
      <c r="BA159" s="370"/>
      <c r="BB159" s="370"/>
      <c r="BC159" s="370"/>
      <c r="BD159" s="370"/>
      <c r="BE159" s="370"/>
      <c r="BF159" s="370"/>
      <c r="BG159" s="370"/>
      <c r="BH159" s="370"/>
      <c r="BI159" s="370"/>
      <c r="BJ159" s="370"/>
      <c r="BK159" s="370"/>
      <c r="BL159" s="370"/>
      <c r="BM159" s="370"/>
    </row>
    <row r="160" spans="1:65" s="159" customFormat="1" ht="31.5" hidden="1" customHeight="1">
      <c r="A160" s="428" t="s">
        <v>1852</v>
      </c>
      <c r="B160" s="205" t="s">
        <v>1853</v>
      </c>
      <c r="C160" s="188" t="s">
        <v>1847</v>
      </c>
      <c r="D160" s="189" t="s">
        <v>1428</v>
      </c>
      <c r="E160" s="189" t="s">
        <v>1429</v>
      </c>
      <c r="F160" s="201" t="s">
        <v>1854</v>
      </c>
      <c r="G160" s="197" t="s">
        <v>1373</v>
      </c>
      <c r="H160" s="233"/>
      <c r="I160" s="233">
        <v>50000</v>
      </c>
      <c r="J160" s="258"/>
      <c r="K160" s="437">
        <f t="shared" si="7"/>
        <v>50000</v>
      </c>
      <c r="L160" s="259"/>
      <c r="M160" s="259"/>
      <c r="N160" s="260"/>
      <c r="O160" s="180"/>
      <c r="P160" s="180"/>
      <c r="Q160" s="181"/>
      <c r="R160" s="330"/>
      <c r="S160" s="183"/>
      <c r="T160" s="184"/>
      <c r="U160" s="185"/>
      <c r="V160" s="186"/>
      <c r="W160" s="187"/>
      <c r="X160" s="180"/>
      <c r="Y160" s="180"/>
      <c r="Z160" s="180"/>
      <c r="AA160" s="180"/>
      <c r="AB160" s="180"/>
      <c r="AC160" s="180"/>
      <c r="AD160" s="180"/>
      <c r="AE160" s="180"/>
      <c r="AF160" s="180"/>
      <c r="AG160" s="180"/>
      <c r="AH160" s="180"/>
      <c r="AI160" s="180"/>
      <c r="AK160" s="370"/>
      <c r="AL160" s="370"/>
      <c r="AM160" s="370"/>
      <c r="AN160" s="370"/>
      <c r="AO160" s="370"/>
      <c r="AP160" s="370"/>
      <c r="AQ160" s="370"/>
      <c r="AR160" s="370"/>
      <c r="AS160" s="370"/>
      <c r="AT160" s="370"/>
      <c r="AU160" s="370"/>
      <c r="AV160" s="370"/>
      <c r="AW160" s="370"/>
      <c r="AX160" s="370"/>
      <c r="AY160" s="370"/>
      <c r="AZ160" s="370"/>
      <c r="BA160" s="370"/>
      <c r="BB160" s="370"/>
      <c r="BC160" s="370"/>
      <c r="BD160" s="370"/>
      <c r="BE160" s="370"/>
      <c r="BF160" s="370"/>
      <c r="BG160" s="370"/>
      <c r="BH160" s="370"/>
      <c r="BI160" s="370"/>
      <c r="BJ160" s="370"/>
      <c r="BK160" s="370"/>
      <c r="BL160" s="370"/>
      <c r="BM160" s="370"/>
    </row>
    <row r="161" spans="1:65" s="159" customFormat="1" ht="29.25" hidden="1" customHeight="1">
      <c r="A161" s="428" t="s">
        <v>1855</v>
      </c>
      <c r="B161" s="205" t="s">
        <v>1856</v>
      </c>
      <c r="C161" s="188" t="s">
        <v>1847</v>
      </c>
      <c r="D161" s="189" t="s">
        <v>1428</v>
      </c>
      <c r="E161" s="189" t="s">
        <v>1429</v>
      </c>
      <c r="F161" s="201" t="s">
        <v>1857</v>
      </c>
      <c r="G161" s="197" t="s">
        <v>1373</v>
      </c>
      <c r="H161" s="233"/>
      <c r="I161" s="233">
        <v>50000</v>
      </c>
      <c r="J161" s="258"/>
      <c r="K161" s="437">
        <f t="shared" si="7"/>
        <v>50000</v>
      </c>
      <c r="L161" s="259"/>
      <c r="M161" s="259"/>
      <c r="N161" s="260"/>
      <c r="O161" s="180"/>
      <c r="P161" s="180"/>
      <c r="Q161" s="181"/>
      <c r="R161" s="330"/>
      <c r="S161" s="183"/>
      <c r="T161" s="184"/>
      <c r="U161" s="185"/>
      <c r="V161" s="186"/>
      <c r="W161" s="187"/>
      <c r="X161" s="180"/>
      <c r="Y161" s="180"/>
      <c r="Z161" s="180"/>
      <c r="AA161" s="180"/>
      <c r="AB161" s="180"/>
      <c r="AC161" s="180"/>
      <c r="AD161" s="180"/>
      <c r="AE161" s="180"/>
      <c r="AF161" s="180"/>
      <c r="AG161" s="180"/>
      <c r="AH161" s="180"/>
      <c r="AI161" s="180"/>
      <c r="AK161" s="370"/>
      <c r="AL161" s="370"/>
      <c r="AM161" s="370"/>
      <c r="AN161" s="370"/>
      <c r="AO161" s="370"/>
      <c r="AP161" s="370"/>
      <c r="AQ161" s="370"/>
      <c r="AR161" s="370"/>
      <c r="AS161" s="370"/>
      <c r="AT161" s="370"/>
      <c r="AU161" s="370"/>
      <c r="AV161" s="370"/>
      <c r="AW161" s="370"/>
      <c r="AX161" s="370"/>
      <c r="AY161" s="370"/>
      <c r="AZ161" s="370"/>
      <c r="BA161" s="370"/>
      <c r="BB161" s="370"/>
      <c r="BC161" s="370"/>
      <c r="BD161" s="370"/>
      <c r="BE161" s="370"/>
      <c r="BF161" s="370"/>
      <c r="BG161" s="370"/>
      <c r="BH161" s="370"/>
      <c r="BI161" s="370"/>
      <c r="BJ161" s="370"/>
      <c r="BK161" s="370"/>
      <c r="BL161" s="370"/>
      <c r="BM161" s="370"/>
    </row>
    <row r="162" spans="1:65" s="159" customFormat="1" ht="27.75" hidden="1" customHeight="1">
      <c r="A162" s="428" t="s">
        <v>1858</v>
      </c>
      <c r="B162" s="203" t="s">
        <v>1859</v>
      </c>
      <c r="C162" s="188" t="s">
        <v>1847</v>
      </c>
      <c r="D162" s="189" t="s">
        <v>1428</v>
      </c>
      <c r="E162" s="189" t="s">
        <v>1429</v>
      </c>
      <c r="F162" s="201" t="s">
        <v>1860</v>
      </c>
      <c r="G162" s="197" t="s">
        <v>1373</v>
      </c>
      <c r="H162" s="233"/>
      <c r="I162" s="233">
        <v>50000</v>
      </c>
      <c r="J162" s="258"/>
      <c r="K162" s="437">
        <f t="shared" si="7"/>
        <v>50000</v>
      </c>
      <c r="L162" s="259"/>
      <c r="M162" s="259"/>
      <c r="N162" s="260"/>
      <c r="O162" s="180"/>
      <c r="P162" s="180"/>
      <c r="Q162" s="181"/>
      <c r="R162" s="330"/>
      <c r="S162" s="183"/>
      <c r="T162" s="184"/>
      <c r="U162" s="185"/>
      <c r="V162" s="186"/>
      <c r="W162" s="187"/>
      <c r="X162" s="180"/>
      <c r="Y162" s="180"/>
      <c r="Z162" s="180"/>
      <c r="AA162" s="180"/>
      <c r="AB162" s="180"/>
      <c r="AC162" s="180"/>
      <c r="AD162" s="180"/>
      <c r="AE162" s="180"/>
      <c r="AF162" s="180"/>
      <c r="AG162" s="180"/>
      <c r="AH162" s="180"/>
      <c r="AI162" s="180"/>
      <c r="AK162" s="370"/>
      <c r="AL162" s="370"/>
      <c r="AM162" s="370"/>
      <c r="AN162" s="370"/>
      <c r="AO162" s="370"/>
      <c r="AP162" s="370"/>
      <c r="AQ162" s="370"/>
      <c r="AR162" s="370"/>
      <c r="AS162" s="370"/>
      <c r="AT162" s="370"/>
      <c r="AU162" s="370"/>
      <c r="AV162" s="370"/>
      <c r="AW162" s="370"/>
      <c r="AX162" s="370"/>
      <c r="AY162" s="370"/>
      <c r="AZ162" s="370"/>
      <c r="BA162" s="370"/>
      <c r="BB162" s="370"/>
      <c r="BC162" s="370"/>
      <c r="BD162" s="370"/>
      <c r="BE162" s="370"/>
      <c r="BF162" s="370"/>
      <c r="BG162" s="370"/>
      <c r="BH162" s="370"/>
      <c r="BI162" s="370"/>
      <c r="BJ162" s="370"/>
      <c r="BK162" s="370"/>
      <c r="BL162" s="370"/>
      <c r="BM162" s="370"/>
    </row>
    <row r="163" spans="1:65" s="159" customFormat="1" ht="27" hidden="1" customHeight="1">
      <c r="A163" s="428" t="s">
        <v>1861</v>
      </c>
      <c r="B163" s="203" t="s">
        <v>1862</v>
      </c>
      <c r="C163" s="188" t="s">
        <v>1847</v>
      </c>
      <c r="D163" s="189" t="s">
        <v>1428</v>
      </c>
      <c r="E163" s="189" t="s">
        <v>1429</v>
      </c>
      <c r="F163" s="201" t="s">
        <v>1863</v>
      </c>
      <c r="G163" s="197" t="s">
        <v>1373</v>
      </c>
      <c r="H163" s="233"/>
      <c r="I163" s="233">
        <v>100000</v>
      </c>
      <c r="J163" s="258"/>
      <c r="K163" s="437">
        <f t="shared" si="7"/>
        <v>100000</v>
      </c>
      <c r="L163" s="259"/>
      <c r="M163" s="259"/>
      <c r="N163" s="260"/>
      <c r="O163" s="180"/>
      <c r="P163" s="180"/>
      <c r="Q163" s="181"/>
      <c r="R163" s="330"/>
      <c r="S163" s="183"/>
      <c r="T163" s="184"/>
      <c r="U163" s="185"/>
      <c r="V163" s="186"/>
      <c r="W163" s="187"/>
      <c r="X163" s="180"/>
      <c r="Y163" s="180"/>
      <c r="Z163" s="180"/>
      <c r="AA163" s="180"/>
      <c r="AB163" s="180"/>
      <c r="AC163" s="180"/>
      <c r="AD163" s="180"/>
      <c r="AE163" s="180"/>
      <c r="AF163" s="180"/>
      <c r="AG163" s="180"/>
      <c r="AH163" s="180"/>
      <c r="AI163" s="180"/>
      <c r="AK163" s="370"/>
      <c r="AL163" s="370"/>
      <c r="AM163" s="370"/>
      <c r="AN163" s="370"/>
      <c r="AO163" s="370"/>
      <c r="AP163" s="370"/>
      <c r="AQ163" s="370"/>
      <c r="AR163" s="370"/>
      <c r="AS163" s="370"/>
      <c r="AT163" s="370"/>
      <c r="AU163" s="370"/>
      <c r="AV163" s="370"/>
      <c r="AW163" s="370"/>
      <c r="AX163" s="370"/>
      <c r="AY163" s="370"/>
      <c r="AZ163" s="370"/>
      <c r="BA163" s="370"/>
      <c r="BB163" s="370"/>
      <c r="BC163" s="370"/>
      <c r="BD163" s="370"/>
      <c r="BE163" s="370"/>
      <c r="BF163" s="370"/>
      <c r="BG163" s="370"/>
      <c r="BH163" s="370"/>
      <c r="BI163" s="370"/>
      <c r="BJ163" s="370"/>
      <c r="BK163" s="370"/>
      <c r="BL163" s="370"/>
      <c r="BM163" s="370"/>
    </row>
    <row r="164" spans="1:65" s="159" customFormat="1" ht="41.25" hidden="1" customHeight="1">
      <c r="A164" s="428" t="s">
        <v>1864</v>
      </c>
      <c r="B164" s="205" t="s">
        <v>1865</v>
      </c>
      <c r="C164" s="188" t="s">
        <v>1847</v>
      </c>
      <c r="D164" s="189" t="s">
        <v>1428</v>
      </c>
      <c r="E164" s="189" t="s">
        <v>1429</v>
      </c>
      <c r="F164" s="201" t="s">
        <v>1866</v>
      </c>
      <c r="G164" s="197" t="s">
        <v>1373</v>
      </c>
      <c r="H164" s="233"/>
      <c r="I164" s="233">
        <v>1200000</v>
      </c>
      <c r="J164" s="258"/>
      <c r="K164" s="437">
        <f t="shared" si="7"/>
        <v>1200000</v>
      </c>
      <c r="L164" s="259"/>
      <c r="M164" s="259"/>
      <c r="N164" s="260"/>
      <c r="O164" s="180"/>
      <c r="P164" s="180"/>
      <c r="Q164" s="181"/>
      <c r="R164" s="330"/>
      <c r="S164" s="183"/>
      <c r="T164" s="184"/>
      <c r="U164" s="185"/>
      <c r="V164" s="186"/>
      <c r="W164" s="187"/>
      <c r="X164" s="180"/>
      <c r="Y164" s="180"/>
      <c r="Z164" s="180"/>
      <c r="AA164" s="180"/>
      <c r="AB164" s="180"/>
      <c r="AC164" s="180"/>
      <c r="AD164" s="180"/>
      <c r="AE164" s="180"/>
      <c r="AF164" s="180"/>
      <c r="AG164" s="180"/>
      <c r="AH164" s="180"/>
      <c r="AI164" s="180"/>
      <c r="AK164" s="370"/>
      <c r="AL164" s="370"/>
      <c r="AM164" s="370"/>
      <c r="AN164" s="370"/>
      <c r="AO164" s="370"/>
      <c r="AP164" s="370"/>
      <c r="AQ164" s="370"/>
      <c r="AR164" s="370"/>
      <c r="AS164" s="370"/>
      <c r="AT164" s="370"/>
      <c r="AU164" s="370"/>
      <c r="AV164" s="370"/>
      <c r="AW164" s="370"/>
      <c r="AX164" s="370"/>
      <c r="AY164" s="370"/>
      <c r="AZ164" s="370"/>
      <c r="BA164" s="370"/>
      <c r="BB164" s="370"/>
      <c r="BC164" s="370"/>
      <c r="BD164" s="370"/>
      <c r="BE164" s="370"/>
      <c r="BF164" s="370"/>
      <c r="BG164" s="370"/>
      <c r="BH164" s="370"/>
      <c r="BI164" s="370"/>
      <c r="BJ164" s="370"/>
      <c r="BK164" s="370"/>
      <c r="BL164" s="370"/>
      <c r="BM164" s="370"/>
    </row>
    <row r="165" spans="1:65" s="159" customFormat="1" ht="33.75" hidden="1" customHeight="1">
      <c r="A165" s="428" t="s">
        <v>1867</v>
      </c>
      <c r="B165" s="205" t="s">
        <v>1868</v>
      </c>
      <c r="C165" s="188" t="s">
        <v>1847</v>
      </c>
      <c r="D165" s="189" t="s">
        <v>1428</v>
      </c>
      <c r="E165" s="189" t="s">
        <v>1429</v>
      </c>
      <c r="F165" s="201" t="s">
        <v>1869</v>
      </c>
      <c r="G165" s="197" t="s">
        <v>1373</v>
      </c>
      <c r="H165" s="233"/>
      <c r="I165" s="233">
        <v>50000</v>
      </c>
      <c r="J165" s="258"/>
      <c r="K165" s="437">
        <f t="shared" si="7"/>
        <v>50000</v>
      </c>
      <c r="L165" s="259"/>
      <c r="M165" s="259"/>
      <c r="N165" s="260"/>
      <c r="O165" s="180"/>
      <c r="P165" s="180"/>
      <c r="Q165" s="181"/>
      <c r="R165" s="330"/>
      <c r="S165" s="183"/>
      <c r="T165" s="184"/>
      <c r="U165" s="185"/>
      <c r="V165" s="186"/>
      <c r="W165" s="187"/>
      <c r="X165" s="180"/>
      <c r="Y165" s="180"/>
      <c r="Z165" s="180"/>
      <c r="AA165" s="180"/>
      <c r="AB165" s="180"/>
      <c r="AC165" s="180"/>
      <c r="AD165" s="180"/>
      <c r="AE165" s="180"/>
      <c r="AF165" s="180"/>
      <c r="AG165" s="180"/>
      <c r="AH165" s="180"/>
      <c r="AI165" s="180"/>
      <c r="AK165" s="370"/>
      <c r="AL165" s="370"/>
      <c r="AM165" s="370"/>
      <c r="AN165" s="370"/>
      <c r="AO165" s="370"/>
      <c r="AP165" s="370"/>
      <c r="AQ165" s="370"/>
      <c r="AR165" s="370"/>
      <c r="AS165" s="370"/>
      <c r="AT165" s="370"/>
      <c r="AU165" s="370"/>
      <c r="AV165" s="370"/>
      <c r="AW165" s="370"/>
      <c r="AX165" s="370"/>
      <c r="AY165" s="370"/>
      <c r="AZ165" s="370"/>
      <c r="BA165" s="370"/>
      <c r="BB165" s="370"/>
      <c r="BC165" s="370"/>
      <c r="BD165" s="370"/>
      <c r="BE165" s="370"/>
      <c r="BF165" s="370"/>
      <c r="BG165" s="370"/>
      <c r="BH165" s="370"/>
      <c r="BI165" s="370"/>
      <c r="BJ165" s="370"/>
      <c r="BK165" s="370"/>
      <c r="BL165" s="370"/>
      <c r="BM165" s="370"/>
    </row>
    <row r="166" spans="1:65" s="159" customFormat="1" ht="27" hidden="1" customHeight="1">
      <c r="A166" s="428" t="s">
        <v>1870</v>
      </c>
      <c r="B166" s="203" t="s">
        <v>1871</v>
      </c>
      <c r="C166" s="188" t="s">
        <v>1847</v>
      </c>
      <c r="D166" s="189" t="s">
        <v>1428</v>
      </c>
      <c r="E166" s="189" t="s">
        <v>1429</v>
      </c>
      <c r="F166" s="201" t="s">
        <v>1872</v>
      </c>
      <c r="G166" s="197" t="s">
        <v>1373</v>
      </c>
      <c r="H166" s="233"/>
      <c r="I166" s="233">
        <v>50000</v>
      </c>
      <c r="J166" s="258"/>
      <c r="K166" s="437">
        <f t="shared" si="7"/>
        <v>50000</v>
      </c>
      <c r="L166" s="259"/>
      <c r="M166" s="259"/>
      <c r="N166" s="260"/>
      <c r="O166" s="180"/>
      <c r="P166" s="180"/>
      <c r="Q166" s="181"/>
      <c r="R166" s="330"/>
      <c r="S166" s="183"/>
      <c r="T166" s="184"/>
      <c r="U166" s="185"/>
      <c r="V166" s="186"/>
      <c r="W166" s="187"/>
      <c r="X166" s="180"/>
      <c r="Y166" s="180"/>
      <c r="Z166" s="180"/>
      <c r="AA166" s="180"/>
      <c r="AB166" s="180"/>
      <c r="AC166" s="180"/>
      <c r="AD166" s="180"/>
      <c r="AE166" s="180"/>
      <c r="AF166" s="180"/>
      <c r="AG166" s="180"/>
      <c r="AH166" s="180"/>
      <c r="AI166" s="180"/>
      <c r="AK166" s="370"/>
      <c r="AL166" s="370"/>
      <c r="AM166" s="370"/>
      <c r="AN166" s="370"/>
      <c r="AO166" s="370"/>
      <c r="AP166" s="370"/>
      <c r="AQ166" s="370"/>
      <c r="AR166" s="370"/>
      <c r="AS166" s="370"/>
      <c r="AT166" s="370"/>
      <c r="AU166" s="370"/>
      <c r="AV166" s="370"/>
      <c r="AW166" s="370"/>
      <c r="AX166" s="370"/>
      <c r="AY166" s="370"/>
      <c r="AZ166" s="370"/>
      <c r="BA166" s="370"/>
      <c r="BB166" s="370"/>
      <c r="BC166" s="370"/>
      <c r="BD166" s="370"/>
      <c r="BE166" s="370"/>
      <c r="BF166" s="370"/>
      <c r="BG166" s="370"/>
      <c r="BH166" s="370"/>
      <c r="BI166" s="370"/>
      <c r="BJ166" s="370"/>
      <c r="BK166" s="370"/>
      <c r="BL166" s="370"/>
      <c r="BM166" s="370"/>
    </row>
    <row r="167" spans="1:65" s="159" customFormat="1" ht="30" hidden="1" customHeight="1">
      <c r="A167" s="428" t="s">
        <v>1873</v>
      </c>
      <c r="B167" s="203" t="s">
        <v>1874</v>
      </c>
      <c r="C167" s="188" t="s">
        <v>1847</v>
      </c>
      <c r="D167" s="189" t="s">
        <v>1428</v>
      </c>
      <c r="E167" s="189" t="s">
        <v>1429</v>
      </c>
      <c r="F167" s="201" t="s">
        <v>1875</v>
      </c>
      <c r="G167" s="197" t="s">
        <v>1373</v>
      </c>
      <c r="H167" s="233"/>
      <c r="I167" s="233">
        <v>600000</v>
      </c>
      <c r="J167" s="258"/>
      <c r="K167" s="437">
        <f t="shared" si="7"/>
        <v>600000</v>
      </c>
      <c r="L167" s="259"/>
      <c r="M167" s="259"/>
      <c r="N167" s="260"/>
      <c r="O167" s="180"/>
      <c r="P167" s="180"/>
      <c r="Q167" s="181"/>
      <c r="R167" s="330"/>
      <c r="S167" s="183"/>
      <c r="T167" s="184"/>
      <c r="U167" s="185"/>
      <c r="V167" s="186"/>
      <c r="W167" s="187"/>
      <c r="X167" s="180"/>
      <c r="Y167" s="180"/>
      <c r="Z167" s="180"/>
      <c r="AA167" s="180"/>
      <c r="AB167" s="180"/>
      <c r="AC167" s="180"/>
      <c r="AD167" s="180"/>
      <c r="AE167" s="180"/>
      <c r="AF167" s="180"/>
      <c r="AG167" s="180"/>
      <c r="AH167" s="180"/>
      <c r="AI167" s="180"/>
      <c r="AK167" s="370"/>
      <c r="AL167" s="370"/>
      <c r="AM167" s="370"/>
      <c r="AN167" s="370"/>
      <c r="AO167" s="370"/>
      <c r="AP167" s="370"/>
      <c r="AQ167" s="370"/>
      <c r="AR167" s="370"/>
      <c r="AS167" s="370"/>
      <c r="AT167" s="370"/>
      <c r="AU167" s="370"/>
      <c r="AV167" s="370"/>
      <c r="AW167" s="370"/>
      <c r="AX167" s="370"/>
      <c r="AY167" s="370"/>
      <c r="AZ167" s="370"/>
      <c r="BA167" s="370"/>
      <c r="BB167" s="370"/>
      <c r="BC167" s="370"/>
      <c r="BD167" s="370"/>
      <c r="BE167" s="370"/>
      <c r="BF167" s="370"/>
      <c r="BG167" s="370"/>
      <c r="BH167" s="370"/>
      <c r="BI167" s="370"/>
      <c r="BJ167" s="370"/>
      <c r="BK167" s="370"/>
      <c r="BL167" s="370"/>
      <c r="BM167" s="370"/>
    </row>
    <row r="168" spans="1:65" s="159" customFormat="1" ht="27" hidden="1" customHeight="1">
      <c r="A168" s="428" t="s">
        <v>1876</v>
      </c>
      <c r="B168" s="203" t="s">
        <v>1877</v>
      </c>
      <c r="C168" s="188" t="s">
        <v>1847</v>
      </c>
      <c r="D168" s="189" t="s">
        <v>1428</v>
      </c>
      <c r="E168" s="189" t="s">
        <v>1429</v>
      </c>
      <c r="F168" s="201" t="s">
        <v>1878</v>
      </c>
      <c r="G168" s="197" t="s">
        <v>1373</v>
      </c>
      <c r="H168" s="233"/>
      <c r="I168" s="233">
        <v>50000</v>
      </c>
      <c r="J168" s="258"/>
      <c r="K168" s="437">
        <f t="shared" si="7"/>
        <v>50000</v>
      </c>
      <c r="L168" s="259"/>
      <c r="M168" s="259"/>
      <c r="N168" s="260"/>
      <c r="O168" s="180"/>
      <c r="P168" s="180"/>
      <c r="Q168" s="181"/>
      <c r="R168" s="330"/>
      <c r="S168" s="183"/>
      <c r="T168" s="184"/>
      <c r="U168" s="185"/>
      <c r="V168" s="186"/>
      <c r="W168" s="187"/>
      <c r="X168" s="180"/>
      <c r="Y168" s="180"/>
      <c r="Z168" s="180"/>
      <c r="AA168" s="180"/>
      <c r="AB168" s="180"/>
      <c r="AC168" s="180"/>
      <c r="AD168" s="180"/>
      <c r="AE168" s="180"/>
      <c r="AF168" s="180"/>
      <c r="AG168" s="180"/>
      <c r="AH168" s="180"/>
      <c r="AI168" s="180"/>
      <c r="AK168" s="370"/>
      <c r="AL168" s="370"/>
      <c r="AM168" s="370"/>
      <c r="AN168" s="370"/>
      <c r="AO168" s="370"/>
      <c r="AP168" s="370"/>
      <c r="AQ168" s="370"/>
      <c r="AR168" s="370"/>
      <c r="AS168" s="370"/>
      <c r="AT168" s="370"/>
      <c r="AU168" s="370"/>
      <c r="AV168" s="370"/>
      <c r="AW168" s="370"/>
      <c r="AX168" s="370"/>
      <c r="AY168" s="370"/>
      <c r="AZ168" s="370"/>
      <c r="BA168" s="370"/>
      <c r="BB168" s="370"/>
      <c r="BC168" s="370"/>
      <c r="BD168" s="370"/>
      <c r="BE168" s="370"/>
      <c r="BF168" s="370"/>
      <c r="BG168" s="370"/>
      <c r="BH168" s="370"/>
      <c r="BI168" s="370"/>
      <c r="BJ168" s="370"/>
      <c r="BK168" s="370"/>
      <c r="BL168" s="370"/>
      <c r="BM168" s="370"/>
    </row>
    <row r="169" spans="1:65" s="159" customFormat="1" ht="27.75" hidden="1" customHeight="1">
      <c r="A169" s="428" t="s">
        <v>1879</v>
      </c>
      <c r="B169" s="203" t="s">
        <v>1880</v>
      </c>
      <c r="C169" s="188" t="s">
        <v>1847</v>
      </c>
      <c r="D169" s="189" t="s">
        <v>1428</v>
      </c>
      <c r="E169" s="189" t="s">
        <v>1429</v>
      </c>
      <c r="F169" s="201" t="s">
        <v>1881</v>
      </c>
      <c r="G169" s="197" t="s">
        <v>1373</v>
      </c>
      <c r="H169" s="233"/>
      <c r="I169" s="233">
        <v>50000</v>
      </c>
      <c r="J169" s="258"/>
      <c r="K169" s="437">
        <f t="shared" si="7"/>
        <v>50000</v>
      </c>
      <c r="L169" s="259"/>
      <c r="M169" s="259"/>
      <c r="N169" s="260"/>
      <c r="O169" s="180"/>
      <c r="P169" s="180"/>
      <c r="Q169" s="181"/>
      <c r="R169" s="330"/>
      <c r="S169" s="183"/>
      <c r="T169" s="184"/>
      <c r="U169" s="185"/>
      <c r="V169" s="186"/>
      <c r="W169" s="187"/>
      <c r="X169" s="180"/>
      <c r="Y169" s="180"/>
      <c r="Z169" s="180"/>
      <c r="AA169" s="180"/>
      <c r="AB169" s="180"/>
      <c r="AC169" s="180"/>
      <c r="AD169" s="180"/>
      <c r="AE169" s="180"/>
      <c r="AF169" s="180"/>
      <c r="AG169" s="180"/>
      <c r="AH169" s="180"/>
      <c r="AI169" s="180"/>
      <c r="AK169" s="370"/>
      <c r="AL169" s="370"/>
      <c r="AM169" s="370"/>
      <c r="AN169" s="370"/>
      <c r="AO169" s="370"/>
      <c r="AP169" s="370"/>
      <c r="AQ169" s="370"/>
      <c r="AR169" s="370"/>
      <c r="AS169" s="370"/>
      <c r="AT169" s="370"/>
      <c r="AU169" s="370"/>
      <c r="AV169" s="370"/>
      <c r="AW169" s="370"/>
      <c r="AX169" s="370"/>
      <c r="AY169" s="370"/>
      <c r="AZ169" s="370"/>
      <c r="BA169" s="370"/>
      <c r="BB169" s="370"/>
      <c r="BC169" s="370"/>
      <c r="BD169" s="370"/>
      <c r="BE169" s="370"/>
      <c r="BF169" s="370"/>
      <c r="BG169" s="370"/>
      <c r="BH169" s="370"/>
      <c r="BI169" s="370"/>
      <c r="BJ169" s="370"/>
      <c r="BK169" s="370"/>
      <c r="BL169" s="370"/>
      <c r="BM169" s="370"/>
    </row>
    <row r="170" spans="1:65" s="159" customFormat="1" ht="32.25" hidden="1" customHeight="1">
      <c r="A170" s="428" t="s">
        <v>1882</v>
      </c>
      <c r="B170" s="203" t="s">
        <v>1883</v>
      </c>
      <c r="C170" s="188" t="s">
        <v>1847</v>
      </c>
      <c r="D170" s="189" t="s">
        <v>1428</v>
      </c>
      <c r="E170" s="189" t="s">
        <v>1429</v>
      </c>
      <c r="F170" s="201" t="s">
        <v>1884</v>
      </c>
      <c r="G170" s="197" t="s">
        <v>1373</v>
      </c>
      <c r="H170" s="233"/>
      <c r="I170" s="233">
        <v>150000</v>
      </c>
      <c r="J170" s="258"/>
      <c r="K170" s="437">
        <f t="shared" si="7"/>
        <v>150000</v>
      </c>
      <c r="L170" s="259"/>
      <c r="M170" s="259"/>
      <c r="N170" s="260"/>
      <c r="O170" s="180"/>
      <c r="P170" s="180"/>
      <c r="Q170" s="181"/>
      <c r="R170" s="330"/>
      <c r="S170" s="183"/>
      <c r="T170" s="184"/>
      <c r="U170" s="185"/>
      <c r="V170" s="186"/>
      <c r="W170" s="187"/>
      <c r="X170" s="180"/>
      <c r="Y170" s="180"/>
      <c r="Z170" s="180"/>
      <c r="AA170" s="180"/>
      <c r="AB170" s="180"/>
      <c r="AC170" s="180"/>
      <c r="AD170" s="180"/>
      <c r="AE170" s="180"/>
      <c r="AF170" s="180"/>
      <c r="AG170" s="180"/>
      <c r="AH170" s="180"/>
      <c r="AI170" s="180"/>
      <c r="AK170" s="370"/>
      <c r="AL170" s="370"/>
      <c r="AM170" s="370"/>
      <c r="AN170" s="370"/>
      <c r="AO170" s="370"/>
      <c r="AP170" s="370"/>
      <c r="AQ170" s="370"/>
      <c r="AR170" s="370"/>
      <c r="AS170" s="370"/>
      <c r="AT170" s="370"/>
      <c r="AU170" s="370"/>
      <c r="AV170" s="370"/>
      <c r="AW170" s="370"/>
      <c r="AX170" s="370"/>
      <c r="AY170" s="370"/>
      <c r="AZ170" s="370"/>
      <c r="BA170" s="370"/>
      <c r="BB170" s="370"/>
      <c r="BC170" s="370"/>
      <c r="BD170" s="370"/>
      <c r="BE170" s="370"/>
      <c r="BF170" s="370"/>
      <c r="BG170" s="370"/>
      <c r="BH170" s="370"/>
      <c r="BI170" s="370"/>
      <c r="BJ170" s="370"/>
      <c r="BK170" s="370"/>
      <c r="BL170" s="370"/>
      <c r="BM170" s="370"/>
    </row>
    <row r="171" spans="1:65" s="159" customFormat="1" ht="34.5" hidden="1" customHeight="1">
      <c r="A171" s="428" t="s">
        <v>1885</v>
      </c>
      <c r="B171" s="203" t="s">
        <v>1886</v>
      </c>
      <c r="C171" s="188" t="s">
        <v>1847</v>
      </c>
      <c r="D171" s="189" t="s">
        <v>1428</v>
      </c>
      <c r="E171" s="189" t="s">
        <v>1429</v>
      </c>
      <c r="F171" s="201" t="s">
        <v>1887</v>
      </c>
      <c r="G171" s="197" t="s">
        <v>1373</v>
      </c>
      <c r="H171" s="233"/>
      <c r="I171" s="233">
        <v>550000</v>
      </c>
      <c r="J171" s="258"/>
      <c r="K171" s="437">
        <f t="shared" si="7"/>
        <v>550000</v>
      </c>
      <c r="L171" s="259"/>
      <c r="M171" s="259"/>
      <c r="N171" s="260"/>
      <c r="O171" s="180"/>
      <c r="P171" s="180"/>
      <c r="Q171" s="181"/>
      <c r="R171" s="330"/>
      <c r="S171" s="183"/>
      <c r="T171" s="184"/>
      <c r="U171" s="185"/>
      <c r="V171" s="186"/>
      <c r="W171" s="187"/>
      <c r="X171" s="180"/>
      <c r="Y171" s="180"/>
      <c r="Z171" s="180"/>
      <c r="AA171" s="180"/>
      <c r="AB171" s="180"/>
      <c r="AC171" s="180"/>
      <c r="AD171" s="180"/>
      <c r="AE171" s="180"/>
      <c r="AF171" s="180"/>
      <c r="AG171" s="180"/>
      <c r="AH171" s="180"/>
      <c r="AI171" s="180"/>
      <c r="AK171" s="370"/>
      <c r="AL171" s="370"/>
      <c r="AM171" s="370"/>
      <c r="AN171" s="370"/>
      <c r="AO171" s="370"/>
      <c r="AP171" s="370"/>
      <c r="AQ171" s="370"/>
      <c r="AR171" s="370"/>
      <c r="AS171" s="370"/>
      <c r="AT171" s="370"/>
      <c r="AU171" s="370"/>
      <c r="AV171" s="370"/>
      <c r="AW171" s="370"/>
      <c r="AX171" s="370"/>
      <c r="AY171" s="370"/>
      <c r="AZ171" s="370"/>
      <c r="BA171" s="370"/>
      <c r="BB171" s="370"/>
      <c r="BC171" s="370"/>
      <c r="BD171" s="370"/>
      <c r="BE171" s="370"/>
      <c r="BF171" s="370"/>
      <c r="BG171" s="370"/>
      <c r="BH171" s="370"/>
      <c r="BI171" s="370"/>
      <c r="BJ171" s="370"/>
      <c r="BK171" s="370"/>
      <c r="BL171" s="370"/>
      <c r="BM171" s="370"/>
    </row>
    <row r="172" spans="1:65" s="159" customFormat="1" ht="29.25" hidden="1" customHeight="1">
      <c r="A172" s="428" t="s">
        <v>1888</v>
      </c>
      <c r="B172" s="205" t="s">
        <v>1889</v>
      </c>
      <c r="C172" s="188" t="s">
        <v>1847</v>
      </c>
      <c r="D172" s="189" t="s">
        <v>1428</v>
      </c>
      <c r="E172" s="189" t="s">
        <v>1429</v>
      </c>
      <c r="F172" s="201" t="s">
        <v>1890</v>
      </c>
      <c r="G172" s="197" t="s">
        <v>1373</v>
      </c>
      <c r="H172" s="233"/>
      <c r="I172" s="233">
        <v>200000</v>
      </c>
      <c r="J172" s="258"/>
      <c r="K172" s="437">
        <f t="shared" si="7"/>
        <v>200000</v>
      </c>
      <c r="L172" s="259"/>
      <c r="M172" s="259"/>
      <c r="N172" s="260"/>
      <c r="O172" s="180"/>
      <c r="P172" s="180"/>
      <c r="Q172" s="181"/>
      <c r="R172" s="330"/>
      <c r="S172" s="183"/>
      <c r="T172" s="184"/>
      <c r="U172" s="185"/>
      <c r="V172" s="186"/>
      <c r="W172" s="187"/>
      <c r="X172" s="180"/>
      <c r="Y172" s="180"/>
      <c r="Z172" s="180"/>
      <c r="AA172" s="180"/>
      <c r="AB172" s="180"/>
      <c r="AC172" s="180"/>
      <c r="AD172" s="180"/>
      <c r="AE172" s="180"/>
      <c r="AF172" s="180"/>
      <c r="AG172" s="180"/>
      <c r="AH172" s="180"/>
      <c r="AI172" s="180"/>
      <c r="AK172" s="370"/>
      <c r="AL172" s="370"/>
      <c r="AM172" s="370"/>
      <c r="AN172" s="370"/>
      <c r="AO172" s="370"/>
      <c r="AP172" s="370"/>
      <c r="AQ172" s="370"/>
      <c r="AR172" s="370"/>
      <c r="AS172" s="370"/>
      <c r="AT172" s="370"/>
      <c r="AU172" s="370"/>
      <c r="AV172" s="370"/>
      <c r="AW172" s="370"/>
      <c r="AX172" s="370"/>
      <c r="AY172" s="370"/>
      <c r="AZ172" s="370"/>
      <c r="BA172" s="370"/>
      <c r="BB172" s="370"/>
      <c r="BC172" s="370"/>
      <c r="BD172" s="370"/>
      <c r="BE172" s="370"/>
      <c r="BF172" s="370"/>
      <c r="BG172" s="370"/>
      <c r="BH172" s="370"/>
      <c r="BI172" s="370"/>
      <c r="BJ172" s="370"/>
      <c r="BK172" s="370"/>
      <c r="BL172" s="370"/>
      <c r="BM172" s="370"/>
    </row>
    <row r="173" spans="1:65" s="159" customFormat="1" ht="42" hidden="1" customHeight="1">
      <c r="A173" s="428" t="s">
        <v>1891</v>
      </c>
      <c r="B173" s="205" t="s">
        <v>1892</v>
      </c>
      <c r="C173" s="188" t="s">
        <v>1847</v>
      </c>
      <c r="D173" s="189" t="s">
        <v>1428</v>
      </c>
      <c r="E173" s="189" t="s">
        <v>1429</v>
      </c>
      <c r="F173" s="201" t="s">
        <v>1893</v>
      </c>
      <c r="G173" s="197" t="s">
        <v>1373</v>
      </c>
      <c r="H173" s="233"/>
      <c r="I173" s="233"/>
      <c r="J173" s="233">
        <v>200000</v>
      </c>
      <c r="K173" s="437">
        <f t="shared" si="7"/>
        <v>200000</v>
      </c>
      <c r="L173" s="259"/>
      <c r="M173" s="259"/>
      <c r="N173" s="260"/>
      <c r="O173" s="439"/>
      <c r="P173" s="180"/>
      <c r="Q173" s="181"/>
      <c r="R173" s="330"/>
      <c r="S173" s="183"/>
      <c r="T173" s="184"/>
      <c r="U173" s="185"/>
      <c r="V173" s="186"/>
      <c r="W173" s="187"/>
      <c r="X173" s="295"/>
      <c r="Y173" s="295"/>
      <c r="Z173" s="295"/>
      <c r="AA173" s="295"/>
      <c r="AB173" s="295"/>
      <c r="AC173" s="295"/>
      <c r="AD173" s="295"/>
      <c r="AE173" s="180"/>
      <c r="AF173" s="180"/>
      <c r="AG173" s="180"/>
      <c r="AH173" s="180"/>
      <c r="AI173" s="180"/>
      <c r="AK173" s="370"/>
      <c r="AL173" s="370"/>
      <c r="AM173" s="370"/>
      <c r="AN173" s="370"/>
      <c r="AO173" s="370"/>
      <c r="AP173" s="370"/>
      <c r="AQ173" s="370"/>
      <c r="AR173" s="370"/>
      <c r="AS173" s="370"/>
      <c r="AT173" s="370"/>
      <c r="AU173" s="370"/>
      <c r="AV173" s="370"/>
      <c r="AW173" s="370"/>
      <c r="AX173" s="370"/>
      <c r="AY173" s="370"/>
      <c r="AZ173" s="370"/>
      <c r="BA173" s="370"/>
      <c r="BB173" s="370"/>
      <c r="BC173" s="370"/>
      <c r="BD173" s="370"/>
      <c r="BE173" s="370"/>
      <c r="BF173" s="370"/>
      <c r="BG173" s="370"/>
      <c r="BH173" s="370"/>
      <c r="BI173" s="370"/>
      <c r="BJ173" s="370"/>
      <c r="BK173" s="370"/>
      <c r="BL173" s="370"/>
      <c r="BM173" s="370"/>
    </row>
    <row r="174" spans="1:65" s="159" customFormat="1" ht="37.5" hidden="1" customHeight="1">
      <c r="A174" s="428" t="s">
        <v>1894</v>
      </c>
      <c r="B174" s="205" t="s">
        <v>1895</v>
      </c>
      <c r="C174" s="188" t="s">
        <v>1847</v>
      </c>
      <c r="D174" s="189" t="s">
        <v>1428</v>
      </c>
      <c r="E174" s="189" t="s">
        <v>1429</v>
      </c>
      <c r="F174" s="201" t="s">
        <v>1896</v>
      </c>
      <c r="G174" s="197" t="s">
        <v>1373</v>
      </c>
      <c r="H174" s="233"/>
      <c r="I174" s="233"/>
      <c r="J174" s="233">
        <v>92168</v>
      </c>
      <c r="K174" s="437">
        <f t="shared" si="7"/>
        <v>92168</v>
      </c>
      <c r="L174" s="259"/>
      <c r="M174" s="259"/>
      <c r="N174" s="260"/>
      <c r="O174" s="439"/>
      <c r="P174" s="180"/>
      <c r="Q174" s="181"/>
      <c r="R174" s="330"/>
      <c r="S174" s="183"/>
      <c r="T174" s="184"/>
      <c r="U174" s="185"/>
      <c r="V174" s="186"/>
      <c r="W174" s="187"/>
      <c r="X174" s="295"/>
      <c r="Y174" s="295"/>
      <c r="Z174" s="295"/>
      <c r="AA174" s="295"/>
      <c r="AB174" s="295"/>
      <c r="AC174" s="295"/>
      <c r="AD174" s="295"/>
      <c r="AE174" s="180"/>
      <c r="AF174" s="180"/>
      <c r="AG174" s="180"/>
      <c r="AH174" s="180"/>
      <c r="AI174" s="180"/>
      <c r="AK174" s="370"/>
      <c r="AL174" s="370"/>
      <c r="AM174" s="370"/>
      <c r="AN174" s="370"/>
      <c r="AO174" s="370"/>
      <c r="AP174" s="370"/>
      <c r="AQ174" s="370"/>
      <c r="AR174" s="370"/>
      <c r="AS174" s="370"/>
      <c r="AT174" s="370"/>
      <c r="AU174" s="370"/>
      <c r="AV174" s="370"/>
      <c r="AW174" s="370"/>
      <c r="AX174" s="370"/>
      <c r="AY174" s="370"/>
      <c r="AZ174" s="370"/>
      <c r="BA174" s="370"/>
      <c r="BB174" s="370"/>
      <c r="BC174" s="370"/>
      <c r="BD174" s="370"/>
      <c r="BE174" s="370"/>
      <c r="BF174" s="370"/>
      <c r="BG174" s="370"/>
      <c r="BH174" s="370"/>
      <c r="BI174" s="370"/>
      <c r="BJ174" s="370"/>
      <c r="BK174" s="370"/>
      <c r="BL174" s="370"/>
      <c r="BM174" s="370"/>
    </row>
    <row r="175" spans="1:65" s="159" customFormat="1" ht="45" hidden="1" customHeight="1">
      <c r="A175" s="428" t="s">
        <v>1897</v>
      </c>
      <c r="B175" s="205" t="s">
        <v>1898</v>
      </c>
      <c r="C175" s="188" t="s">
        <v>1847</v>
      </c>
      <c r="D175" s="189" t="s">
        <v>1428</v>
      </c>
      <c r="E175" s="189" t="s">
        <v>1429</v>
      </c>
      <c r="F175" s="201" t="s">
        <v>1899</v>
      </c>
      <c r="G175" s="197" t="s">
        <v>1373</v>
      </c>
      <c r="H175" s="233"/>
      <c r="I175" s="233"/>
      <c r="J175" s="233">
        <v>159368</v>
      </c>
      <c r="K175" s="437">
        <f t="shared" si="7"/>
        <v>159368</v>
      </c>
      <c r="L175" s="401"/>
      <c r="M175" s="259"/>
      <c r="N175" s="260"/>
      <c r="O175" s="439"/>
      <c r="P175" s="180"/>
      <c r="Q175" s="181"/>
      <c r="R175" s="330"/>
      <c r="S175" s="183"/>
      <c r="T175" s="184"/>
      <c r="U175" s="185"/>
      <c r="V175" s="186"/>
      <c r="W175" s="187"/>
      <c r="X175" s="295"/>
      <c r="Y175" s="448"/>
      <c r="Z175" s="448"/>
      <c r="AA175" s="448"/>
      <c r="AB175" s="448"/>
      <c r="AC175" s="295"/>
      <c r="AD175" s="295"/>
      <c r="AE175" s="180"/>
      <c r="AF175" s="180"/>
      <c r="AG175" s="180"/>
      <c r="AH175" s="180"/>
      <c r="AI175" s="180"/>
      <c r="AK175" s="370"/>
      <c r="AL175" s="370"/>
      <c r="AM175" s="370"/>
      <c r="AN175" s="370"/>
      <c r="AO175" s="370"/>
      <c r="AP175" s="370"/>
      <c r="AQ175" s="370"/>
      <c r="AR175" s="370"/>
      <c r="AS175" s="370"/>
      <c r="AT175" s="370"/>
      <c r="AU175" s="370"/>
      <c r="AV175" s="370"/>
      <c r="AW175" s="370"/>
      <c r="AX175" s="370"/>
      <c r="AY175" s="370"/>
      <c r="AZ175" s="370"/>
      <c r="BA175" s="370"/>
      <c r="BB175" s="370"/>
      <c r="BC175" s="370"/>
      <c r="BD175" s="370"/>
      <c r="BE175" s="370"/>
      <c r="BF175" s="370"/>
      <c r="BG175" s="370"/>
      <c r="BH175" s="370"/>
      <c r="BI175" s="370"/>
      <c r="BJ175" s="370"/>
      <c r="BK175" s="370"/>
      <c r="BL175" s="370"/>
      <c r="BM175" s="370"/>
    </row>
    <row r="176" spans="1:65" s="159" customFormat="1" ht="51" hidden="1" customHeight="1">
      <c r="A176" s="428" t="s">
        <v>1900</v>
      </c>
      <c r="B176" s="205" t="s">
        <v>1901</v>
      </c>
      <c r="C176" s="188" t="s">
        <v>1847</v>
      </c>
      <c r="D176" s="189" t="s">
        <v>1428</v>
      </c>
      <c r="E176" s="189" t="s">
        <v>1429</v>
      </c>
      <c r="F176" s="201" t="s">
        <v>1902</v>
      </c>
      <c r="G176" s="197" t="s">
        <v>1373</v>
      </c>
      <c r="H176" s="233"/>
      <c r="I176" s="233"/>
      <c r="J176" s="233">
        <v>1000000</v>
      </c>
      <c r="K176" s="437">
        <f t="shared" si="7"/>
        <v>1000000</v>
      </c>
      <c r="L176" s="259"/>
      <c r="M176" s="259"/>
      <c r="N176" s="260"/>
      <c r="O176" s="439"/>
      <c r="P176" s="180"/>
      <c r="Q176" s="181"/>
      <c r="R176" s="330"/>
      <c r="S176" s="183"/>
      <c r="T176" s="184"/>
      <c r="U176" s="185"/>
      <c r="V176" s="186"/>
      <c r="W176" s="187"/>
      <c r="X176" s="295"/>
      <c r="Y176" s="448"/>
      <c r="Z176" s="448"/>
      <c r="AA176" s="448"/>
      <c r="AB176" s="448"/>
      <c r="AC176" s="295"/>
      <c r="AD176" s="295"/>
      <c r="AE176" s="180"/>
      <c r="AF176" s="180"/>
      <c r="AG176" s="180"/>
      <c r="AH176" s="180"/>
      <c r="AI176" s="180"/>
      <c r="AK176" s="370"/>
      <c r="AL176" s="370"/>
      <c r="AM176" s="370"/>
      <c r="AN176" s="370"/>
      <c r="AO176" s="370"/>
      <c r="AP176" s="370"/>
      <c r="AQ176" s="370"/>
      <c r="AR176" s="370"/>
      <c r="AS176" s="370"/>
      <c r="AT176" s="370"/>
      <c r="AU176" s="370"/>
      <c r="AV176" s="370"/>
      <c r="AW176" s="370"/>
      <c r="AX176" s="370"/>
      <c r="AY176" s="370"/>
      <c r="AZ176" s="370"/>
      <c r="BA176" s="370"/>
      <c r="BB176" s="370"/>
      <c r="BC176" s="370"/>
      <c r="BD176" s="370"/>
      <c r="BE176" s="370"/>
      <c r="BF176" s="370"/>
      <c r="BG176" s="370"/>
      <c r="BH176" s="370"/>
      <c r="BI176" s="370"/>
      <c r="BJ176" s="370"/>
      <c r="BK176" s="370"/>
      <c r="BL176" s="370"/>
      <c r="BM176" s="370"/>
    </row>
    <row r="177" spans="1:65" ht="51.75" hidden="1" customHeight="1">
      <c r="A177" s="198" t="s">
        <v>1903</v>
      </c>
      <c r="B177" s="235" t="s">
        <v>1904</v>
      </c>
      <c r="C177" s="189" t="s">
        <v>319</v>
      </c>
      <c r="D177" s="189" t="s">
        <v>1428</v>
      </c>
      <c r="E177" s="189" t="s">
        <v>1429</v>
      </c>
      <c r="F177" s="201" t="s">
        <v>1905</v>
      </c>
      <c r="G177" s="197" t="s">
        <v>1431</v>
      </c>
      <c r="H177" s="234">
        <v>31672553</v>
      </c>
      <c r="I177" s="234">
        <v>4401025</v>
      </c>
      <c r="J177" s="265">
        <v>145000</v>
      </c>
      <c r="K177" s="437">
        <f t="shared" si="7"/>
        <v>36218578</v>
      </c>
      <c r="L177" s="259"/>
      <c r="M177" s="259"/>
      <c r="N177" s="260"/>
      <c r="Q177" s="329"/>
      <c r="R177" s="330"/>
      <c r="X177" s="295"/>
      <c r="Y177" s="448"/>
      <c r="Z177" s="448"/>
      <c r="AA177" s="448"/>
      <c r="AB177" s="448"/>
      <c r="AC177" s="295"/>
      <c r="AD177" s="295"/>
      <c r="AK177" s="358"/>
      <c r="AL177" s="358"/>
      <c r="AM177" s="358"/>
      <c r="AN177" s="358"/>
      <c r="AO177" s="358"/>
      <c r="AP177" s="358"/>
      <c r="AQ177" s="358"/>
      <c r="AR177" s="358"/>
      <c r="AS177" s="358"/>
      <c r="AT177" s="358"/>
      <c r="AU177" s="358"/>
      <c r="AV177" s="358"/>
      <c r="AW177" s="358"/>
      <c r="AX177" s="358"/>
      <c r="AY177" s="358"/>
      <c r="AZ177" s="358"/>
      <c r="BA177" s="358"/>
      <c r="BB177" s="358"/>
      <c r="BC177" s="358"/>
      <c r="BD177" s="358"/>
      <c r="BE177" s="358"/>
      <c r="BF177" s="358"/>
      <c r="BG177" s="358"/>
      <c r="BH177" s="358"/>
      <c r="BI177" s="358"/>
      <c r="BJ177" s="358"/>
      <c r="BK177" s="358"/>
      <c r="BL177" s="358"/>
      <c r="BM177" s="358"/>
    </row>
    <row r="178" spans="1:65" s="156" customFormat="1" ht="54" customHeight="1">
      <c r="A178" s="209" t="s">
        <v>1906</v>
      </c>
      <c r="B178" s="210" t="s">
        <v>1907</v>
      </c>
      <c r="C178" s="212" t="s">
        <v>319</v>
      </c>
      <c r="D178" s="214" t="s">
        <v>1428</v>
      </c>
      <c r="E178" s="214" t="s">
        <v>1721</v>
      </c>
      <c r="F178" s="213" t="s">
        <v>1908</v>
      </c>
      <c r="G178" s="214" t="s">
        <v>1431</v>
      </c>
      <c r="H178" s="212"/>
      <c r="I178" s="440">
        <v>667621</v>
      </c>
      <c r="J178" s="291"/>
      <c r="K178" s="441">
        <f t="shared" si="7"/>
        <v>667621</v>
      </c>
      <c r="L178" s="268"/>
      <c r="M178" s="268"/>
      <c r="N178" s="269"/>
      <c r="O178" s="331"/>
      <c r="P178" s="331"/>
      <c r="Q178" s="331"/>
      <c r="R178" s="331"/>
      <c r="S178" s="331"/>
      <c r="T178" s="340">
        <f>+K178</f>
        <v>667621</v>
      </c>
      <c r="U178" s="334"/>
      <c r="V178" s="333"/>
      <c r="W178" s="334"/>
      <c r="X178" s="445"/>
      <c r="Y178" s="445"/>
      <c r="Z178" s="445"/>
      <c r="AA178" s="445"/>
      <c r="AB178" s="445"/>
      <c r="AC178" s="445"/>
      <c r="AD178" s="445"/>
      <c r="AE178" s="331"/>
      <c r="AF178" s="331"/>
      <c r="AG178" s="331"/>
      <c r="AH178" s="331"/>
      <c r="AI178" s="331"/>
      <c r="AK178" s="360"/>
      <c r="AL178" s="360"/>
      <c r="AM178" s="360"/>
      <c r="AN178" s="360"/>
      <c r="AO178" s="360"/>
      <c r="AP178" s="360"/>
      <c r="AQ178" s="360"/>
      <c r="AR178" s="360"/>
      <c r="AS178" s="360"/>
      <c r="AT178" s="360"/>
      <c r="AU178" s="360"/>
      <c r="AV178" s="360"/>
      <c r="AW178" s="360"/>
      <c r="AX178" s="360"/>
      <c r="AY178" s="360"/>
      <c r="AZ178" s="360"/>
      <c r="BA178" s="360"/>
      <c r="BB178" s="360"/>
      <c r="BC178" s="360"/>
      <c r="BD178" s="360"/>
      <c r="BE178" s="360"/>
      <c r="BF178" s="360"/>
      <c r="BG178" s="360"/>
      <c r="BH178" s="360"/>
      <c r="BI178" s="360"/>
      <c r="BJ178" s="360"/>
      <c r="BK178" s="360"/>
      <c r="BL178" s="360"/>
      <c r="BM178" s="360"/>
    </row>
    <row r="179" spans="1:65" s="156" customFormat="1" ht="47.25" customHeight="1">
      <c r="A179" s="209" t="s">
        <v>1909</v>
      </c>
      <c r="B179" s="210" t="s">
        <v>156</v>
      </c>
      <c r="C179" s="212" t="s">
        <v>319</v>
      </c>
      <c r="D179" s="430" t="s">
        <v>1428</v>
      </c>
      <c r="E179" s="430" t="s">
        <v>1429</v>
      </c>
      <c r="F179" s="213" t="s">
        <v>1910</v>
      </c>
      <c r="G179" s="214" t="s">
        <v>1431</v>
      </c>
      <c r="H179" s="212"/>
      <c r="I179" s="442">
        <v>865224</v>
      </c>
      <c r="J179" s="291"/>
      <c r="K179" s="441">
        <f t="shared" si="7"/>
        <v>865224</v>
      </c>
      <c r="L179" s="268"/>
      <c r="M179" s="268"/>
      <c r="N179" s="269"/>
      <c r="O179" s="331"/>
      <c r="P179" s="331"/>
      <c r="Q179" s="331"/>
      <c r="R179" s="331"/>
      <c r="S179" s="331"/>
      <c r="T179" s="340">
        <f>+K179</f>
        <v>865224</v>
      </c>
      <c r="U179" s="334"/>
      <c r="V179" s="333"/>
      <c r="W179" s="334"/>
      <c r="X179" s="445"/>
      <c r="Y179" s="445"/>
      <c r="Z179" s="445"/>
      <c r="AA179" s="445"/>
      <c r="AB179" s="445"/>
      <c r="AC179" s="445"/>
      <c r="AD179" s="445"/>
      <c r="AE179" s="331"/>
      <c r="AF179" s="331"/>
      <c r="AG179" s="331"/>
      <c r="AH179" s="331"/>
      <c r="AI179" s="450">
        <f>SUM(X179:AH179)</f>
        <v>0</v>
      </c>
      <c r="AJ179" s="162" t="s">
        <v>1911</v>
      </c>
      <c r="AK179" s="366"/>
      <c r="AL179" s="360"/>
      <c r="AM179" s="360"/>
      <c r="AN179" s="360"/>
      <c r="AO179" s="360"/>
      <c r="AP179" s="360"/>
      <c r="AQ179" s="360"/>
      <c r="AR179" s="360"/>
      <c r="AS179" s="360"/>
      <c r="AT179" s="360"/>
      <c r="AU179" s="360"/>
      <c r="AV179" s="360"/>
      <c r="AW179" s="360"/>
      <c r="AX179" s="360"/>
      <c r="AY179" s="360"/>
      <c r="AZ179" s="360"/>
      <c r="BA179" s="360"/>
      <c r="BB179" s="360"/>
      <c r="BC179" s="360"/>
      <c r="BD179" s="360"/>
      <c r="BE179" s="360"/>
      <c r="BF179" s="360"/>
      <c r="BG179" s="360"/>
      <c r="BH179" s="360"/>
      <c r="BI179" s="360"/>
      <c r="BJ179" s="360"/>
      <c r="BK179" s="360"/>
      <c r="BL179" s="360"/>
      <c r="BM179" s="360"/>
    </row>
    <row r="180" spans="1:65" s="156" customFormat="1" ht="33.75" customHeight="1">
      <c r="A180" s="209" t="s">
        <v>1912</v>
      </c>
      <c r="B180" s="210" t="s">
        <v>1913</v>
      </c>
      <c r="C180" s="212" t="s">
        <v>319</v>
      </c>
      <c r="D180" s="214" t="s">
        <v>1428</v>
      </c>
      <c r="E180" s="214" t="s">
        <v>1721</v>
      </c>
      <c r="F180" s="213" t="s">
        <v>1914</v>
      </c>
      <c r="G180" s="214" t="s">
        <v>1431</v>
      </c>
      <c r="H180" s="212"/>
      <c r="I180" s="442">
        <v>105774</v>
      </c>
      <c r="J180" s="291"/>
      <c r="K180" s="441">
        <f t="shared" si="7"/>
        <v>105774</v>
      </c>
      <c r="L180" s="268"/>
      <c r="M180" s="268"/>
      <c r="N180" s="269"/>
      <c r="O180" s="270"/>
      <c r="P180" s="270"/>
      <c r="Q180" s="331"/>
      <c r="R180" s="331"/>
      <c r="S180" s="270"/>
      <c r="T180" s="340">
        <f>+K180</f>
        <v>105774</v>
      </c>
      <c r="U180" s="332"/>
      <c r="V180" s="186"/>
      <c r="W180" s="332"/>
      <c r="X180" s="398"/>
      <c r="Y180" s="398"/>
      <c r="Z180" s="398"/>
      <c r="AA180" s="398"/>
      <c r="AB180" s="398"/>
      <c r="AC180" s="398"/>
      <c r="AD180" s="398"/>
      <c r="AE180" s="270"/>
      <c r="AF180" s="270"/>
      <c r="AG180" s="270"/>
      <c r="AH180" s="270"/>
      <c r="AI180" s="270"/>
      <c r="AK180" s="360"/>
      <c r="AL180" s="360"/>
      <c r="AM180" s="360"/>
      <c r="AN180" s="360"/>
      <c r="AO180" s="360"/>
      <c r="AP180" s="360"/>
      <c r="AQ180" s="360"/>
      <c r="AR180" s="360"/>
      <c r="AS180" s="360"/>
      <c r="AT180" s="360"/>
      <c r="AU180" s="360"/>
      <c r="AV180" s="360"/>
      <c r="AW180" s="360"/>
      <c r="AX180" s="360"/>
      <c r="AY180" s="360"/>
      <c r="AZ180" s="360"/>
      <c r="BA180" s="360"/>
      <c r="BB180" s="360"/>
      <c r="BC180" s="360"/>
      <c r="BD180" s="360"/>
      <c r="BE180" s="360"/>
      <c r="BF180" s="360"/>
      <c r="BG180" s="360"/>
      <c r="BH180" s="360"/>
      <c r="BI180" s="360"/>
      <c r="BJ180" s="360"/>
      <c r="BK180" s="360"/>
      <c r="BL180" s="360"/>
      <c r="BM180" s="360"/>
    </row>
    <row r="181" spans="1:65" s="156" customFormat="1" ht="45" hidden="1" customHeight="1">
      <c r="A181" s="209" t="s">
        <v>1915</v>
      </c>
      <c r="B181" s="210" t="s">
        <v>482</v>
      </c>
      <c r="C181" s="212" t="s">
        <v>319</v>
      </c>
      <c r="D181" s="214" t="s">
        <v>1428</v>
      </c>
      <c r="E181" s="214" t="s">
        <v>1721</v>
      </c>
      <c r="F181" s="213" t="s">
        <v>1916</v>
      </c>
      <c r="G181" s="214" t="s">
        <v>1431</v>
      </c>
      <c r="H181" s="212"/>
      <c r="I181" s="443">
        <v>326874</v>
      </c>
      <c r="J181" s="291"/>
      <c r="K181" s="441">
        <f t="shared" si="7"/>
        <v>326874</v>
      </c>
      <c r="L181" s="268"/>
      <c r="M181" s="268"/>
      <c r="N181" s="269"/>
      <c r="O181" s="331"/>
      <c r="P181" s="331"/>
      <c r="Q181" s="331"/>
      <c r="R181" s="331"/>
      <c r="S181" s="331"/>
      <c r="T181" s="340"/>
      <c r="U181" s="334"/>
      <c r="V181" s="333"/>
      <c r="W181" s="334"/>
      <c r="X181" s="445"/>
      <c r="Y181" s="445"/>
      <c r="Z181" s="445"/>
      <c r="AA181" s="445"/>
      <c r="AB181" s="445"/>
      <c r="AC181" s="445"/>
      <c r="AD181" s="445"/>
      <c r="AE181" s="331"/>
      <c r="AF181" s="331"/>
      <c r="AG181" s="331"/>
      <c r="AH181" s="331"/>
      <c r="AI181" s="331"/>
      <c r="AJ181" s="162" t="s">
        <v>1911</v>
      </c>
      <c r="AK181" s="366"/>
      <c r="AL181" s="360"/>
      <c r="AM181" s="360"/>
      <c r="AN181" s="360"/>
      <c r="AO181" s="360"/>
      <c r="AP181" s="360"/>
      <c r="AQ181" s="360"/>
      <c r="AR181" s="360"/>
      <c r="AS181" s="360"/>
      <c r="AT181" s="360"/>
      <c r="AU181" s="360"/>
      <c r="AV181" s="360"/>
      <c r="AW181" s="360"/>
      <c r="AX181" s="360"/>
      <c r="AY181" s="360"/>
      <c r="AZ181" s="360"/>
      <c r="BA181" s="360"/>
      <c r="BB181" s="360"/>
      <c r="BC181" s="360"/>
      <c r="BD181" s="360"/>
      <c r="BE181" s="360"/>
      <c r="BF181" s="360"/>
      <c r="BG181" s="360"/>
      <c r="BH181" s="360"/>
      <c r="BI181" s="360"/>
      <c r="BJ181" s="360"/>
      <c r="BK181" s="360"/>
      <c r="BL181" s="360"/>
      <c r="BM181" s="360"/>
    </row>
    <row r="182" spans="1:65" s="156" customFormat="1" ht="42" customHeight="1">
      <c r="A182" s="209" t="s">
        <v>1917</v>
      </c>
      <c r="B182" s="210" t="s">
        <v>416</v>
      </c>
      <c r="C182" s="212" t="s">
        <v>319</v>
      </c>
      <c r="D182" s="214" t="s">
        <v>1428</v>
      </c>
      <c r="E182" s="214" t="s">
        <v>1721</v>
      </c>
      <c r="F182" s="213" t="s">
        <v>1918</v>
      </c>
      <c r="G182" s="214" t="s">
        <v>1431</v>
      </c>
      <c r="H182" s="241"/>
      <c r="I182" s="440">
        <v>143116</v>
      </c>
      <c r="J182" s="265"/>
      <c r="K182" s="441">
        <f t="shared" si="7"/>
        <v>143116</v>
      </c>
      <c r="L182" s="268"/>
      <c r="M182" s="268"/>
      <c r="N182" s="269"/>
      <c r="O182" s="331"/>
      <c r="P182" s="331"/>
      <c r="Q182" s="331"/>
      <c r="R182" s="331"/>
      <c r="S182" s="331"/>
      <c r="T182" s="340">
        <f>+K182</f>
        <v>143116</v>
      </c>
      <c r="U182" s="334"/>
      <c r="V182" s="333"/>
      <c r="W182" s="334"/>
      <c r="X182" s="445"/>
      <c r="Y182" s="445"/>
      <c r="Z182" s="445"/>
      <c r="AA182" s="445"/>
      <c r="AB182" s="445"/>
      <c r="AC182" s="445"/>
      <c r="AD182" s="445"/>
      <c r="AE182" s="331"/>
      <c r="AF182" s="331"/>
      <c r="AG182" s="331"/>
      <c r="AH182" s="331"/>
      <c r="AI182" s="331"/>
      <c r="AJ182" s="162" t="s">
        <v>1919</v>
      </c>
      <c r="AK182" s="366"/>
      <c r="AL182" s="360"/>
      <c r="AM182" s="360"/>
      <c r="AN182" s="360"/>
      <c r="AO182" s="360"/>
      <c r="AP182" s="360"/>
      <c r="AQ182" s="360"/>
      <c r="AR182" s="360"/>
      <c r="AS182" s="360"/>
      <c r="AT182" s="360"/>
      <c r="AU182" s="360"/>
      <c r="AV182" s="360"/>
      <c r="AW182" s="360"/>
      <c r="AX182" s="360"/>
      <c r="AY182" s="360"/>
      <c r="AZ182" s="360"/>
      <c r="BA182" s="360"/>
      <c r="BB182" s="360"/>
      <c r="BC182" s="360"/>
      <c r="BD182" s="360"/>
      <c r="BE182" s="360"/>
      <c r="BF182" s="360"/>
      <c r="BG182" s="360"/>
      <c r="BH182" s="360"/>
      <c r="BI182" s="360"/>
      <c r="BJ182" s="360"/>
      <c r="BK182" s="360"/>
      <c r="BL182" s="360"/>
      <c r="BM182" s="360"/>
    </row>
    <row r="183" spans="1:65" s="156" customFormat="1" ht="63.75" customHeight="1">
      <c r="A183" s="209" t="s">
        <v>1920</v>
      </c>
      <c r="B183" s="210" t="s">
        <v>328</v>
      </c>
      <c r="C183" s="212" t="s">
        <v>319</v>
      </c>
      <c r="D183" s="214" t="s">
        <v>1428</v>
      </c>
      <c r="E183" s="214" t="s">
        <v>1721</v>
      </c>
      <c r="F183" s="213" t="s">
        <v>1921</v>
      </c>
      <c r="G183" s="214" t="s">
        <v>1431</v>
      </c>
      <c r="H183" s="212"/>
      <c r="I183" s="440">
        <v>157229</v>
      </c>
      <c r="J183" s="291"/>
      <c r="K183" s="441">
        <f t="shared" si="7"/>
        <v>157229</v>
      </c>
      <c r="L183" s="268"/>
      <c r="M183" s="268"/>
      <c r="N183" s="269"/>
      <c r="O183" s="331"/>
      <c r="P183" s="331"/>
      <c r="Q183" s="331"/>
      <c r="R183" s="331"/>
      <c r="S183" s="331"/>
      <c r="T183" s="340">
        <f>+K183</f>
        <v>157229</v>
      </c>
      <c r="U183" s="334"/>
      <c r="V183" s="333"/>
      <c r="W183" s="334"/>
      <c r="X183" s="331"/>
      <c r="Y183" s="331"/>
      <c r="Z183" s="331"/>
      <c r="AA183" s="331"/>
      <c r="AB183" s="331"/>
      <c r="AC183" s="331"/>
      <c r="AD183" s="331"/>
      <c r="AE183" s="331"/>
      <c r="AF183" s="331"/>
      <c r="AG183" s="331"/>
      <c r="AH183" s="331"/>
      <c r="AI183" s="331"/>
      <c r="AJ183" s="162" t="s">
        <v>1911</v>
      </c>
      <c r="AK183" s="366"/>
      <c r="AL183" s="360"/>
      <c r="AM183" s="360"/>
      <c r="AN183" s="360"/>
      <c r="AO183" s="360"/>
      <c r="AP183" s="360"/>
      <c r="AQ183" s="360"/>
      <c r="AR183" s="360"/>
      <c r="AS183" s="360"/>
      <c r="AT183" s="360"/>
      <c r="AU183" s="360"/>
      <c r="AV183" s="360"/>
      <c r="AW183" s="360"/>
      <c r="AX183" s="360"/>
      <c r="AY183" s="360"/>
      <c r="AZ183" s="360"/>
      <c r="BA183" s="360"/>
      <c r="BB183" s="360"/>
      <c r="BC183" s="360"/>
      <c r="BD183" s="360"/>
      <c r="BE183" s="360"/>
      <c r="BF183" s="360"/>
      <c r="BG183" s="360"/>
      <c r="BH183" s="360"/>
      <c r="BI183" s="360"/>
      <c r="BJ183" s="360"/>
      <c r="BK183" s="360"/>
      <c r="BL183" s="360"/>
      <c r="BM183" s="360"/>
    </row>
    <row r="184" spans="1:65" s="156" customFormat="1" ht="38.25" hidden="1" customHeight="1">
      <c r="A184" s="209" t="s">
        <v>1922</v>
      </c>
      <c r="B184" s="210" t="s">
        <v>1923</v>
      </c>
      <c r="C184" s="212" t="s">
        <v>319</v>
      </c>
      <c r="D184" s="214" t="s">
        <v>1428</v>
      </c>
      <c r="E184" s="214" t="s">
        <v>1721</v>
      </c>
      <c r="F184" s="213" t="s">
        <v>1924</v>
      </c>
      <c r="G184" s="214" t="s">
        <v>1431</v>
      </c>
      <c r="H184" s="212"/>
      <c r="I184" s="440">
        <v>106100</v>
      </c>
      <c r="J184" s="291"/>
      <c r="K184" s="441">
        <f t="shared" si="7"/>
        <v>106100</v>
      </c>
      <c r="L184" s="268"/>
      <c r="M184" s="268"/>
      <c r="N184" s="269"/>
      <c r="O184" s="270"/>
      <c r="P184" s="270"/>
      <c r="Q184" s="331"/>
      <c r="R184" s="331"/>
      <c r="S184" s="270"/>
      <c r="T184" s="184"/>
      <c r="U184" s="332"/>
      <c r="V184" s="186"/>
      <c r="W184" s="332"/>
      <c r="X184" s="270"/>
      <c r="Y184" s="270"/>
      <c r="Z184" s="270"/>
      <c r="AA184" s="270"/>
      <c r="AB184" s="270"/>
      <c r="AC184" s="270"/>
      <c r="AD184" s="270"/>
      <c r="AE184" s="270"/>
      <c r="AF184" s="270"/>
      <c r="AG184" s="270"/>
      <c r="AH184" s="270"/>
      <c r="AI184" s="270"/>
      <c r="AJ184" s="162" t="s">
        <v>1911</v>
      </c>
      <c r="AK184" s="366"/>
      <c r="AL184" s="360"/>
      <c r="AM184" s="360"/>
      <c r="AN184" s="360"/>
      <c r="AO184" s="360"/>
      <c r="AP184" s="360"/>
      <c r="AQ184" s="360"/>
      <c r="AR184" s="360"/>
      <c r="AS184" s="360"/>
      <c r="AT184" s="360"/>
      <c r="AU184" s="360"/>
      <c r="AV184" s="360"/>
      <c r="AW184" s="360"/>
      <c r="AX184" s="360"/>
      <c r="AY184" s="360"/>
      <c r="AZ184" s="360"/>
      <c r="BA184" s="360"/>
      <c r="BB184" s="360"/>
      <c r="BC184" s="360"/>
      <c r="BD184" s="360"/>
      <c r="BE184" s="360"/>
      <c r="BF184" s="360"/>
      <c r="BG184" s="360"/>
      <c r="BH184" s="360"/>
      <c r="BI184" s="360"/>
      <c r="BJ184" s="360"/>
      <c r="BK184" s="360"/>
      <c r="BL184" s="360"/>
      <c r="BM184" s="360"/>
    </row>
    <row r="185" spans="1:65" s="156" customFormat="1" ht="33.75" customHeight="1">
      <c r="A185" s="209" t="s">
        <v>1925</v>
      </c>
      <c r="B185" s="210" t="s">
        <v>334</v>
      </c>
      <c r="C185" s="212" t="s">
        <v>319</v>
      </c>
      <c r="D185" s="214" t="s">
        <v>1428</v>
      </c>
      <c r="E185" s="214" t="s">
        <v>1721</v>
      </c>
      <c r="F185" s="213" t="s">
        <v>1926</v>
      </c>
      <c r="G185" s="214" t="s">
        <v>1431</v>
      </c>
      <c r="H185" s="212"/>
      <c r="I185" s="440">
        <v>170852</v>
      </c>
      <c r="J185" s="291"/>
      <c r="K185" s="441">
        <f t="shared" si="7"/>
        <v>170852</v>
      </c>
      <c r="L185" s="268"/>
      <c r="M185" s="268"/>
      <c r="N185" s="269"/>
      <c r="O185" s="331"/>
      <c r="P185" s="331"/>
      <c r="Q185" s="331"/>
      <c r="R185" s="331"/>
      <c r="S185" s="331"/>
      <c r="T185" s="340">
        <f>+K185</f>
        <v>170852</v>
      </c>
      <c r="U185" s="334"/>
      <c r="V185" s="333"/>
      <c r="W185" s="334"/>
      <c r="X185" s="331"/>
      <c r="Y185" s="331"/>
      <c r="Z185" s="331"/>
      <c r="AA185" s="331"/>
      <c r="AB185" s="331"/>
      <c r="AC185" s="331"/>
      <c r="AD185" s="331"/>
      <c r="AE185" s="331"/>
      <c r="AF185" s="331"/>
      <c r="AG185" s="331"/>
      <c r="AH185" s="331"/>
      <c r="AI185" s="331"/>
      <c r="AJ185" s="162" t="s">
        <v>1911</v>
      </c>
      <c r="AK185" s="366"/>
      <c r="AL185" s="360"/>
      <c r="AM185" s="360"/>
      <c r="AN185" s="360"/>
      <c r="AO185" s="360"/>
      <c r="AP185" s="360"/>
      <c r="AQ185" s="360"/>
      <c r="AR185" s="360"/>
      <c r="AS185" s="360"/>
      <c r="AT185" s="360"/>
      <c r="AU185" s="360"/>
      <c r="AV185" s="360"/>
      <c r="AW185" s="360"/>
      <c r="AX185" s="360"/>
      <c r="AY185" s="360"/>
      <c r="AZ185" s="360"/>
      <c r="BA185" s="360"/>
      <c r="BB185" s="360"/>
      <c r="BC185" s="360"/>
      <c r="BD185" s="360"/>
      <c r="BE185" s="360"/>
      <c r="BF185" s="360"/>
      <c r="BG185" s="360"/>
      <c r="BH185" s="360"/>
      <c r="BI185" s="360"/>
      <c r="BJ185" s="360"/>
      <c r="BK185" s="360"/>
      <c r="BL185" s="360"/>
      <c r="BM185" s="360"/>
    </row>
    <row r="186" spans="1:65" s="156" customFormat="1" ht="42" customHeight="1">
      <c r="A186" s="209" t="s">
        <v>1927</v>
      </c>
      <c r="B186" s="210" t="s">
        <v>340</v>
      </c>
      <c r="C186" s="212" t="s">
        <v>319</v>
      </c>
      <c r="D186" s="214" t="s">
        <v>1428</v>
      </c>
      <c r="E186" s="214" t="s">
        <v>1721</v>
      </c>
      <c r="F186" s="213" t="s">
        <v>1928</v>
      </c>
      <c r="G186" s="214" t="s">
        <v>1431</v>
      </c>
      <c r="H186" s="212"/>
      <c r="I186" s="440">
        <v>783288</v>
      </c>
      <c r="J186" s="291"/>
      <c r="K186" s="441">
        <f t="shared" si="7"/>
        <v>783288</v>
      </c>
      <c r="L186" s="268"/>
      <c r="M186" s="268"/>
      <c r="N186" s="269"/>
      <c r="O186" s="331"/>
      <c r="P186" s="331"/>
      <c r="Q186" s="331"/>
      <c r="R186" s="331"/>
      <c r="S186" s="331"/>
      <c r="T186" s="340">
        <f>+K186</f>
        <v>783288</v>
      </c>
      <c r="U186" s="334"/>
      <c r="V186" s="333"/>
      <c r="W186" s="334"/>
      <c r="X186" s="331"/>
      <c r="Y186" s="331"/>
      <c r="Z186" s="331"/>
      <c r="AA186" s="331"/>
      <c r="AB186" s="331"/>
      <c r="AC186" s="331"/>
      <c r="AD186" s="331"/>
      <c r="AE186" s="331"/>
      <c r="AF186" s="331"/>
      <c r="AG186" s="331"/>
      <c r="AH186" s="331"/>
      <c r="AI186" s="331"/>
      <c r="AJ186" s="162" t="s">
        <v>1911</v>
      </c>
      <c r="AK186" s="366"/>
      <c r="AL186" s="360"/>
      <c r="AM186" s="360"/>
      <c r="AN186" s="360"/>
      <c r="AO186" s="360"/>
      <c r="AP186" s="360"/>
      <c r="AQ186" s="360"/>
      <c r="AR186" s="360"/>
      <c r="AS186" s="360"/>
      <c r="AT186" s="360"/>
      <c r="AU186" s="360"/>
      <c r="AV186" s="360"/>
      <c r="AW186" s="360"/>
      <c r="AX186" s="360"/>
      <c r="AY186" s="360"/>
      <c r="AZ186" s="360"/>
      <c r="BA186" s="360"/>
      <c r="BB186" s="360"/>
      <c r="BC186" s="360"/>
      <c r="BD186" s="360"/>
      <c r="BE186" s="360"/>
      <c r="BF186" s="360"/>
      <c r="BG186" s="360"/>
      <c r="BH186" s="360"/>
      <c r="BI186" s="360"/>
      <c r="BJ186" s="360"/>
      <c r="BK186" s="360"/>
      <c r="BL186" s="360"/>
      <c r="BM186" s="360"/>
    </row>
    <row r="187" spans="1:65" s="156" customFormat="1" ht="39" hidden="1" customHeight="1">
      <c r="A187" s="209" t="s">
        <v>1929</v>
      </c>
      <c r="B187" s="431" t="s">
        <v>1930</v>
      </c>
      <c r="C187" s="212" t="s">
        <v>319</v>
      </c>
      <c r="D187" s="214" t="s">
        <v>1428</v>
      </c>
      <c r="E187" s="214" t="s">
        <v>1721</v>
      </c>
      <c r="F187" s="213" t="s">
        <v>1931</v>
      </c>
      <c r="G187" s="214" t="s">
        <v>1431</v>
      </c>
      <c r="H187" s="212"/>
      <c r="I187" s="440">
        <v>213879</v>
      </c>
      <c r="J187" s="291"/>
      <c r="K187" s="441">
        <f t="shared" si="7"/>
        <v>213879</v>
      </c>
      <c r="L187" s="268"/>
      <c r="M187" s="268"/>
      <c r="N187" s="269"/>
      <c r="O187" s="270"/>
      <c r="P187" s="270"/>
      <c r="Q187" s="331"/>
      <c r="R187" s="331"/>
      <c r="S187" s="270"/>
      <c r="T187" s="184"/>
      <c r="U187" s="332"/>
      <c r="V187" s="186"/>
      <c r="W187" s="332"/>
      <c r="X187" s="270"/>
      <c r="Y187" s="270"/>
      <c r="Z187" s="270"/>
      <c r="AA187" s="270"/>
      <c r="AB187" s="270"/>
      <c r="AC187" s="270"/>
      <c r="AD187" s="270"/>
      <c r="AE187" s="270"/>
      <c r="AF187" s="270"/>
      <c r="AG187" s="270"/>
      <c r="AH187" s="270"/>
      <c r="AI187" s="270"/>
      <c r="AJ187" s="162" t="s">
        <v>1911</v>
      </c>
      <c r="AK187" s="366"/>
      <c r="AL187" s="360"/>
      <c r="AM187" s="360"/>
      <c r="AN187" s="360"/>
      <c r="AO187" s="360"/>
      <c r="AP187" s="360"/>
      <c r="AQ187" s="360"/>
      <c r="AR187" s="360"/>
      <c r="AS187" s="360"/>
      <c r="AT187" s="360"/>
      <c r="AU187" s="360"/>
      <c r="AV187" s="360"/>
      <c r="AW187" s="360"/>
      <c r="AX187" s="360"/>
      <c r="AY187" s="360"/>
      <c r="AZ187" s="360"/>
      <c r="BA187" s="360"/>
      <c r="BB187" s="360"/>
      <c r="BC187" s="360"/>
      <c r="BD187" s="360"/>
      <c r="BE187" s="360"/>
      <c r="BF187" s="360"/>
      <c r="BG187" s="360"/>
      <c r="BH187" s="360"/>
      <c r="BI187" s="360"/>
      <c r="BJ187" s="360"/>
      <c r="BK187" s="360"/>
      <c r="BL187" s="360"/>
      <c r="BM187" s="360"/>
    </row>
    <row r="188" spans="1:65" s="156" customFormat="1" ht="45" hidden="1" customHeight="1">
      <c r="A188" s="209" t="s">
        <v>1932</v>
      </c>
      <c r="B188" s="431" t="s">
        <v>971</v>
      </c>
      <c r="C188" s="212" t="s">
        <v>319</v>
      </c>
      <c r="D188" s="214" t="s">
        <v>1428</v>
      </c>
      <c r="E188" s="214" t="s">
        <v>1721</v>
      </c>
      <c r="F188" s="213" t="s">
        <v>1933</v>
      </c>
      <c r="G188" s="214" t="s">
        <v>1431</v>
      </c>
      <c r="H188" s="212"/>
      <c r="I188" s="444">
        <v>787576</v>
      </c>
      <c r="J188" s="291"/>
      <c r="K188" s="441">
        <f t="shared" si="7"/>
        <v>787576</v>
      </c>
      <c r="L188" s="268"/>
      <c r="M188" s="268"/>
      <c r="N188" s="269"/>
      <c r="O188" s="331"/>
      <c r="P188" s="331"/>
      <c r="Q188" s="331"/>
      <c r="R188" s="331"/>
      <c r="S188" s="331"/>
      <c r="T188" s="340"/>
      <c r="U188" s="334"/>
      <c r="V188" s="333">
        <f>+K188</f>
        <v>787576</v>
      </c>
      <c r="W188" s="334"/>
      <c r="X188" s="331"/>
      <c r="Y188" s="331"/>
      <c r="Z188" s="331"/>
      <c r="AA188" s="331"/>
      <c r="AB188" s="331"/>
      <c r="AC188" s="331"/>
      <c r="AD188" s="331"/>
      <c r="AE188" s="331"/>
      <c r="AF188" s="331"/>
      <c r="AG188" s="331"/>
      <c r="AH188" s="331"/>
      <c r="AI188" s="331"/>
      <c r="AJ188" s="162" t="s">
        <v>1911</v>
      </c>
      <c r="AK188" s="366"/>
      <c r="AL188" s="360"/>
      <c r="AM188" s="360"/>
      <c r="AN188" s="360"/>
      <c r="AO188" s="360"/>
      <c r="AP188" s="360"/>
      <c r="AQ188" s="360"/>
      <c r="AR188" s="360"/>
      <c r="AS188" s="360"/>
      <c r="AT188" s="360"/>
      <c r="AU188" s="360"/>
      <c r="AV188" s="360"/>
      <c r="AW188" s="360"/>
      <c r="AX188" s="360"/>
      <c r="AY188" s="360"/>
      <c r="AZ188" s="360"/>
      <c r="BA188" s="360"/>
      <c r="BB188" s="360"/>
      <c r="BC188" s="360"/>
      <c r="BD188" s="360"/>
      <c r="BE188" s="360"/>
      <c r="BF188" s="360"/>
      <c r="BG188" s="360"/>
      <c r="BH188" s="360"/>
      <c r="BI188" s="360"/>
      <c r="BJ188" s="360"/>
      <c r="BK188" s="360"/>
      <c r="BL188" s="360"/>
      <c r="BM188" s="360"/>
    </row>
    <row r="189" spans="1:65" s="156" customFormat="1" ht="47.25" customHeight="1">
      <c r="A189" s="209" t="s">
        <v>1934</v>
      </c>
      <c r="B189" s="431" t="s">
        <v>346</v>
      </c>
      <c r="C189" s="212" t="s">
        <v>319</v>
      </c>
      <c r="D189" s="214" t="s">
        <v>1428</v>
      </c>
      <c r="E189" s="214" t="s">
        <v>1721</v>
      </c>
      <c r="F189" s="213" t="s">
        <v>1935</v>
      </c>
      <c r="G189" s="214" t="s">
        <v>1431</v>
      </c>
      <c r="H189" s="241"/>
      <c r="I189" s="440">
        <v>500000</v>
      </c>
      <c r="J189" s="265"/>
      <c r="K189" s="441">
        <f t="shared" si="7"/>
        <v>500000</v>
      </c>
      <c r="L189" s="268"/>
      <c r="M189" s="268"/>
      <c r="N189" s="269"/>
      <c r="O189" s="331"/>
      <c r="P189" s="331"/>
      <c r="Q189" s="331"/>
      <c r="R189" s="331"/>
      <c r="S189" s="331"/>
      <c r="T189" s="340">
        <f>+K189</f>
        <v>500000</v>
      </c>
      <c r="U189" s="334"/>
      <c r="V189" s="333"/>
      <c r="W189" s="334"/>
      <c r="X189" s="331"/>
      <c r="Y189" s="331"/>
      <c r="Z189" s="331"/>
      <c r="AA189" s="331"/>
      <c r="AB189" s="331"/>
      <c r="AC189" s="331"/>
      <c r="AD189" s="331"/>
      <c r="AE189" s="331"/>
      <c r="AF189" s="331"/>
      <c r="AG189" s="331"/>
      <c r="AH189" s="331"/>
      <c r="AI189" s="331"/>
      <c r="AJ189" s="162" t="s">
        <v>1919</v>
      </c>
      <c r="AK189" s="366"/>
      <c r="AL189" s="360"/>
      <c r="AM189" s="360"/>
      <c r="AN189" s="360"/>
      <c r="AO189" s="360"/>
      <c r="AP189" s="360"/>
      <c r="AQ189" s="360"/>
      <c r="AR189" s="360"/>
      <c r="AS189" s="360"/>
      <c r="AT189" s="360"/>
      <c r="AU189" s="360"/>
      <c r="AV189" s="360"/>
      <c r="AW189" s="360"/>
      <c r="AX189" s="360"/>
      <c r="AY189" s="360"/>
      <c r="AZ189" s="360"/>
      <c r="BA189" s="360"/>
      <c r="BB189" s="360"/>
      <c r="BC189" s="360"/>
      <c r="BD189" s="360"/>
      <c r="BE189" s="360"/>
      <c r="BF189" s="360"/>
      <c r="BG189" s="360"/>
      <c r="BH189" s="360"/>
      <c r="BI189" s="360"/>
      <c r="BJ189" s="360"/>
      <c r="BK189" s="360"/>
      <c r="BL189" s="360"/>
      <c r="BM189" s="360"/>
    </row>
    <row r="190" spans="1:65" s="156" customFormat="1" ht="29.25" customHeight="1">
      <c r="A190" s="209" t="s">
        <v>1936</v>
      </c>
      <c r="B190" s="431" t="s">
        <v>965</v>
      </c>
      <c r="C190" s="212" t="s">
        <v>319</v>
      </c>
      <c r="D190" s="214" t="s">
        <v>1821</v>
      </c>
      <c r="E190" s="214" t="s">
        <v>1721</v>
      </c>
      <c r="F190" s="213" t="s">
        <v>1937</v>
      </c>
      <c r="G190" s="214" t="s">
        <v>1431</v>
      </c>
      <c r="H190" s="241"/>
      <c r="I190" s="244">
        <v>155000</v>
      </c>
      <c r="J190" s="265"/>
      <c r="K190" s="441">
        <f t="shared" si="7"/>
        <v>155000</v>
      </c>
      <c r="L190" s="268"/>
      <c r="M190" s="268"/>
      <c r="N190" s="269"/>
      <c r="O190" s="270"/>
      <c r="P190" s="270"/>
      <c r="Q190" s="331"/>
      <c r="R190" s="331"/>
      <c r="S190" s="270"/>
      <c r="T190" s="184"/>
      <c r="U190" s="332"/>
      <c r="V190" s="333">
        <f>+K190</f>
        <v>155000</v>
      </c>
      <c r="W190" s="332"/>
      <c r="X190" s="270"/>
      <c r="Y190" s="270"/>
      <c r="Z190" s="270"/>
      <c r="AA190" s="270"/>
      <c r="AB190" s="270"/>
      <c r="AC190" s="270"/>
      <c r="AD190" s="270"/>
      <c r="AE190" s="270"/>
      <c r="AF190" s="270"/>
      <c r="AG190" s="270"/>
      <c r="AH190" s="270"/>
      <c r="AI190" s="270"/>
      <c r="AJ190" s="162" t="s">
        <v>1919</v>
      </c>
      <c r="AK190" s="366"/>
      <c r="AL190" s="360"/>
      <c r="AM190" s="360"/>
      <c r="AN190" s="360"/>
      <c r="AO190" s="360"/>
      <c r="AP190" s="360"/>
      <c r="AQ190" s="360"/>
      <c r="AR190" s="360"/>
      <c r="AS190" s="360"/>
      <c r="AT190" s="360"/>
      <c r="AU190" s="360"/>
      <c r="AV190" s="360"/>
      <c r="AW190" s="360"/>
      <c r="AX190" s="360"/>
      <c r="AY190" s="360"/>
      <c r="AZ190" s="360"/>
      <c r="BA190" s="360"/>
      <c r="BB190" s="360"/>
      <c r="BC190" s="360"/>
      <c r="BD190" s="360"/>
      <c r="BE190" s="360"/>
      <c r="BF190" s="360"/>
      <c r="BG190" s="360"/>
      <c r="BH190" s="360"/>
      <c r="BI190" s="360"/>
      <c r="BJ190" s="360"/>
      <c r="BK190" s="360"/>
      <c r="BL190" s="360"/>
      <c r="BM190" s="360"/>
    </row>
    <row r="191" spans="1:65" s="162" customFormat="1" ht="28.5" hidden="1" customHeight="1">
      <c r="A191" s="209" t="s">
        <v>1938</v>
      </c>
      <c r="B191" s="210" t="s">
        <v>1939</v>
      </c>
      <c r="C191" s="215" t="s">
        <v>319</v>
      </c>
      <c r="D191" s="214" t="s">
        <v>1821</v>
      </c>
      <c r="E191" s="214" t="s">
        <v>1721</v>
      </c>
      <c r="F191" s="213" t="s">
        <v>1940</v>
      </c>
      <c r="G191" s="214" t="s">
        <v>1431</v>
      </c>
      <c r="H191" s="227"/>
      <c r="I191" s="281">
        <v>54600</v>
      </c>
      <c r="J191" s="279"/>
      <c r="K191" s="441">
        <f t="shared" si="7"/>
        <v>54600</v>
      </c>
      <c r="L191" s="268"/>
      <c r="M191" s="268"/>
      <c r="N191" s="269"/>
      <c r="O191" s="270"/>
      <c r="P191" s="270"/>
      <c r="Q191" s="331"/>
      <c r="R191" s="331"/>
      <c r="S191" s="270"/>
      <c r="T191" s="184"/>
      <c r="U191" s="332"/>
      <c r="V191" s="186"/>
      <c r="W191" s="332"/>
      <c r="X191" s="270"/>
      <c r="Y191" s="270"/>
      <c r="Z191" s="270"/>
      <c r="AA191" s="270"/>
      <c r="AB191" s="270"/>
      <c r="AC191" s="270"/>
      <c r="AD191" s="270"/>
      <c r="AE191" s="270"/>
      <c r="AF191" s="270"/>
      <c r="AG191" s="270"/>
      <c r="AH191" s="270"/>
      <c r="AI191" s="270"/>
      <c r="AJ191" s="162" t="s">
        <v>1919</v>
      </c>
      <c r="AK191" s="366"/>
      <c r="AL191" s="366"/>
      <c r="AM191" s="366"/>
      <c r="AN191" s="366"/>
      <c r="AO191" s="366"/>
      <c r="AP191" s="366"/>
      <c r="AQ191" s="366"/>
      <c r="AR191" s="366"/>
      <c r="AS191" s="366"/>
      <c r="AT191" s="366"/>
      <c r="AU191" s="366"/>
      <c r="AV191" s="366"/>
      <c r="AW191" s="366"/>
      <c r="AX191" s="366"/>
      <c r="AY191" s="366"/>
      <c r="AZ191" s="366"/>
      <c r="BA191" s="366"/>
      <c r="BB191" s="366"/>
      <c r="BC191" s="366"/>
      <c r="BD191" s="366"/>
      <c r="BE191" s="366"/>
      <c r="BF191" s="366"/>
      <c r="BG191" s="366"/>
      <c r="BH191" s="366"/>
      <c r="BI191" s="366"/>
      <c r="BJ191" s="366"/>
      <c r="BK191" s="366"/>
      <c r="BL191" s="366"/>
      <c r="BM191" s="366"/>
    </row>
    <row r="192" spans="1:65" s="162" customFormat="1" ht="36.75" hidden="1" customHeight="1">
      <c r="A192" s="209" t="s">
        <v>1941</v>
      </c>
      <c r="B192" s="210" t="s">
        <v>1942</v>
      </c>
      <c r="C192" s="215" t="s">
        <v>319</v>
      </c>
      <c r="D192" s="214" t="s">
        <v>1821</v>
      </c>
      <c r="E192" s="214" t="s">
        <v>1721</v>
      </c>
      <c r="F192" s="213" t="s">
        <v>1943</v>
      </c>
      <c r="G192" s="214" t="s">
        <v>1431</v>
      </c>
      <c r="H192" s="227"/>
      <c r="I192" s="281">
        <v>2946864</v>
      </c>
      <c r="J192" s="279"/>
      <c r="K192" s="441">
        <f t="shared" si="7"/>
        <v>2946864</v>
      </c>
      <c r="L192" s="268"/>
      <c r="M192" s="268"/>
      <c r="N192" s="269"/>
      <c r="O192" s="270"/>
      <c r="P192" s="270"/>
      <c r="Q192" s="331"/>
      <c r="R192" s="331"/>
      <c r="S192" s="270"/>
      <c r="T192" s="184"/>
      <c r="U192" s="332"/>
      <c r="V192" s="186"/>
      <c r="W192" s="332"/>
      <c r="X192" s="270"/>
      <c r="Y192" s="270"/>
      <c r="Z192" s="270"/>
      <c r="AA192" s="270"/>
      <c r="AB192" s="270"/>
      <c r="AC192" s="270"/>
      <c r="AD192" s="270"/>
      <c r="AE192" s="270"/>
      <c r="AF192" s="270"/>
      <c r="AG192" s="270"/>
      <c r="AH192" s="270"/>
      <c r="AI192" s="270"/>
      <c r="AJ192" s="162" t="s">
        <v>1919</v>
      </c>
      <c r="AK192" s="366"/>
      <c r="AL192" s="366"/>
      <c r="AM192" s="366"/>
      <c r="AN192" s="366"/>
      <c r="AO192" s="366"/>
      <c r="AP192" s="366"/>
      <c r="AQ192" s="366"/>
      <c r="AR192" s="366"/>
      <c r="AS192" s="366"/>
      <c r="AT192" s="366"/>
      <c r="AU192" s="366"/>
      <c r="AV192" s="366"/>
      <c r="AW192" s="366"/>
      <c r="AX192" s="366"/>
      <c r="AY192" s="366"/>
      <c r="AZ192" s="366"/>
      <c r="BA192" s="366"/>
      <c r="BB192" s="366"/>
      <c r="BC192" s="366"/>
      <c r="BD192" s="366"/>
      <c r="BE192" s="366"/>
      <c r="BF192" s="366"/>
      <c r="BG192" s="366"/>
      <c r="BH192" s="366"/>
      <c r="BI192" s="366"/>
      <c r="BJ192" s="366"/>
      <c r="BK192" s="366"/>
      <c r="BL192" s="366"/>
      <c r="BM192" s="366"/>
    </row>
    <row r="193" spans="1:65" s="162" customFormat="1" ht="36.75" hidden="1" customHeight="1">
      <c r="A193" s="209"/>
      <c r="B193" s="210" t="s">
        <v>1944</v>
      </c>
      <c r="C193" s="215" t="s">
        <v>319</v>
      </c>
      <c r="D193" s="214" t="s">
        <v>1821</v>
      </c>
      <c r="E193" s="214" t="s">
        <v>1721</v>
      </c>
      <c r="F193" s="213" t="s">
        <v>1945</v>
      </c>
      <c r="G193" s="214" t="s">
        <v>1431</v>
      </c>
      <c r="H193" s="227"/>
      <c r="I193" s="281">
        <v>116000</v>
      </c>
      <c r="J193" s="279"/>
      <c r="K193" s="441">
        <f t="shared" si="7"/>
        <v>116000</v>
      </c>
      <c r="L193" s="268"/>
      <c r="M193" s="268"/>
      <c r="N193" s="269"/>
      <c r="O193" s="270"/>
      <c r="P193" s="270"/>
      <c r="Q193" s="331"/>
      <c r="R193" s="331"/>
      <c r="S193" s="270"/>
      <c r="T193" s="184"/>
      <c r="U193" s="332"/>
      <c r="V193" s="186"/>
      <c r="W193" s="332"/>
      <c r="X193" s="270"/>
      <c r="Y193" s="270"/>
      <c r="Z193" s="270"/>
      <c r="AA193" s="270"/>
      <c r="AB193" s="270"/>
      <c r="AC193" s="270"/>
      <c r="AD193" s="270"/>
      <c r="AE193" s="270"/>
      <c r="AF193" s="270"/>
      <c r="AG193" s="270"/>
      <c r="AH193" s="270"/>
      <c r="AI193" s="270"/>
      <c r="AK193" s="366"/>
      <c r="AL193" s="366"/>
      <c r="AM193" s="366"/>
      <c r="AN193" s="366"/>
      <c r="AO193" s="366"/>
      <c r="AP193" s="366"/>
      <c r="AQ193" s="366"/>
      <c r="AR193" s="366"/>
      <c r="AS193" s="366"/>
      <c r="AT193" s="366"/>
      <c r="AU193" s="366"/>
      <c r="AV193" s="366"/>
      <c r="AW193" s="366"/>
      <c r="AX193" s="366"/>
      <c r="AY193" s="366"/>
      <c r="AZ193" s="366"/>
      <c r="BA193" s="366"/>
      <c r="BB193" s="366"/>
      <c r="BC193" s="366"/>
      <c r="BD193" s="366"/>
      <c r="BE193" s="366"/>
      <c r="BF193" s="366"/>
      <c r="BG193" s="366"/>
      <c r="BH193" s="366"/>
      <c r="BI193" s="366"/>
      <c r="BJ193" s="366"/>
      <c r="BK193" s="366"/>
      <c r="BL193" s="366"/>
      <c r="BM193" s="366"/>
    </row>
    <row r="194" spans="1:65" s="163" customFormat="1" ht="31.5" hidden="1" customHeight="1">
      <c r="A194" s="198" t="s">
        <v>1946</v>
      </c>
      <c r="B194" s="205" t="s">
        <v>387</v>
      </c>
      <c r="C194" s="188" t="s">
        <v>319</v>
      </c>
      <c r="D194" s="197" t="s">
        <v>1821</v>
      </c>
      <c r="E194" s="197" t="s">
        <v>1721</v>
      </c>
      <c r="F194" s="201" t="s">
        <v>1947</v>
      </c>
      <c r="G194" s="197" t="s">
        <v>1431</v>
      </c>
      <c r="H194" s="207"/>
      <c r="I194" s="233">
        <v>1650000</v>
      </c>
      <c r="J194" s="261"/>
      <c r="K194" s="471">
        <f t="shared" si="7"/>
        <v>1650000</v>
      </c>
      <c r="L194" s="259"/>
      <c r="M194" s="259"/>
      <c r="N194" s="260"/>
      <c r="O194" s="180"/>
      <c r="P194" s="180"/>
      <c r="Q194" s="329"/>
      <c r="R194" s="330"/>
      <c r="S194" s="183"/>
      <c r="T194" s="340"/>
      <c r="U194" s="185"/>
      <c r="V194" s="186"/>
      <c r="W194" s="187"/>
      <c r="X194" s="180"/>
      <c r="Y194" s="180"/>
      <c r="Z194" s="180"/>
      <c r="AA194" s="180"/>
      <c r="AB194" s="180"/>
      <c r="AC194" s="180"/>
      <c r="AD194" s="180"/>
      <c r="AE194" s="180"/>
      <c r="AF194" s="180"/>
      <c r="AG194" s="180"/>
      <c r="AH194" s="180"/>
      <c r="AI194" s="180"/>
      <c r="AK194" s="415"/>
      <c r="AL194" s="415"/>
      <c r="AM194" s="415"/>
      <c r="AN194" s="415"/>
      <c r="AO194" s="415"/>
      <c r="AP194" s="415"/>
      <c r="AQ194" s="415"/>
      <c r="AR194" s="415"/>
      <c r="AS194" s="415"/>
      <c r="AT194" s="415"/>
      <c r="AU194" s="415"/>
      <c r="AV194" s="415"/>
      <c r="AW194" s="415"/>
      <c r="AX194" s="415"/>
      <c r="AY194" s="415"/>
      <c r="AZ194" s="415"/>
      <c r="BA194" s="415"/>
      <c r="BB194" s="415"/>
      <c r="BC194" s="415"/>
      <c r="BD194" s="415"/>
      <c r="BE194" s="415"/>
      <c r="BF194" s="415"/>
      <c r="BG194" s="415"/>
      <c r="BH194" s="415"/>
      <c r="BI194" s="415"/>
      <c r="BJ194" s="415"/>
      <c r="BK194" s="415"/>
      <c r="BL194" s="415"/>
      <c r="BM194" s="415"/>
    </row>
    <row r="195" spans="1:65" ht="83.25" hidden="1" customHeight="1">
      <c r="A195" s="198" t="s">
        <v>1948</v>
      </c>
      <c r="B195" s="223" t="s">
        <v>1949</v>
      </c>
      <c r="C195" s="189" t="s">
        <v>1326</v>
      </c>
      <c r="D195" s="189" t="s">
        <v>1428</v>
      </c>
      <c r="E195" s="189" t="s">
        <v>1721</v>
      </c>
      <c r="F195" s="201" t="s">
        <v>1950</v>
      </c>
      <c r="G195" s="197" t="s">
        <v>1431</v>
      </c>
      <c r="H195" s="234"/>
      <c r="I195" s="234">
        <v>557000</v>
      </c>
      <c r="J195" s="264">
        <v>30000</v>
      </c>
      <c r="K195" s="471">
        <f t="shared" si="7"/>
        <v>587000</v>
      </c>
      <c r="L195" s="259"/>
      <c r="M195" s="259"/>
      <c r="N195" s="260"/>
      <c r="Q195" s="329"/>
      <c r="R195" s="330"/>
      <c r="AK195" s="358"/>
      <c r="AL195" s="358"/>
      <c r="AM195" s="358"/>
      <c r="AN195" s="358"/>
      <c r="AO195" s="358"/>
      <c r="AP195" s="358"/>
      <c r="AQ195" s="358"/>
      <c r="AR195" s="358"/>
      <c r="AS195" s="358"/>
      <c r="AT195" s="358"/>
      <c r="AU195" s="358"/>
      <c r="AV195" s="358"/>
      <c r="AW195" s="358"/>
      <c r="AX195" s="358"/>
      <c r="AY195" s="358"/>
      <c r="AZ195" s="358"/>
      <c r="BA195" s="358"/>
      <c r="BB195" s="358"/>
      <c r="BC195" s="358"/>
      <c r="BD195" s="358"/>
      <c r="BE195" s="358"/>
      <c r="BF195" s="358"/>
      <c r="BG195" s="358"/>
      <c r="BH195" s="358"/>
      <c r="BI195" s="358"/>
      <c r="BJ195" s="358"/>
      <c r="BK195" s="358"/>
      <c r="BL195" s="358"/>
      <c r="BM195" s="358"/>
    </row>
    <row r="196" spans="1:65" s="159" customFormat="1" ht="59.25" hidden="1" customHeight="1">
      <c r="A196" s="198" t="s">
        <v>1951</v>
      </c>
      <c r="B196" s="205" t="s">
        <v>1952</v>
      </c>
      <c r="C196" s="189" t="s">
        <v>1326</v>
      </c>
      <c r="D196" s="189" t="s">
        <v>1428</v>
      </c>
      <c r="E196" s="189" t="s">
        <v>1721</v>
      </c>
      <c r="F196" s="201" t="s">
        <v>1953</v>
      </c>
      <c r="G196" s="197" t="s">
        <v>1431</v>
      </c>
      <c r="H196" s="189"/>
      <c r="I196" s="271">
        <v>470000</v>
      </c>
      <c r="J196" s="289"/>
      <c r="K196" s="471">
        <f t="shared" si="7"/>
        <v>470000</v>
      </c>
      <c r="L196" s="259"/>
      <c r="M196" s="259"/>
      <c r="N196" s="260"/>
      <c r="O196" s="180"/>
      <c r="P196" s="180"/>
      <c r="Q196" s="329"/>
      <c r="R196" s="330"/>
      <c r="S196" s="183"/>
      <c r="T196" s="184"/>
      <c r="U196" s="185"/>
      <c r="V196" s="186"/>
      <c r="W196" s="187"/>
      <c r="X196" s="180"/>
      <c r="Y196" s="180"/>
      <c r="Z196" s="180"/>
      <c r="AA196" s="180"/>
      <c r="AB196" s="180"/>
      <c r="AC196" s="180"/>
      <c r="AD196" s="180"/>
      <c r="AE196" s="180"/>
      <c r="AF196" s="180"/>
      <c r="AG196" s="180"/>
      <c r="AH196" s="180"/>
      <c r="AI196" s="180"/>
      <c r="AK196" s="370"/>
      <c r="AL196" s="370"/>
      <c r="AM196" s="370"/>
      <c r="AN196" s="370"/>
      <c r="AO196" s="370"/>
      <c r="AP196" s="370"/>
      <c r="AQ196" s="370"/>
      <c r="AR196" s="370"/>
      <c r="AS196" s="370"/>
      <c r="AT196" s="370"/>
      <c r="AU196" s="370"/>
      <c r="AV196" s="370"/>
      <c r="AW196" s="370"/>
      <c r="AX196" s="370"/>
      <c r="AY196" s="370"/>
      <c r="AZ196" s="370"/>
      <c r="BA196" s="370"/>
      <c r="BB196" s="370"/>
      <c r="BC196" s="370"/>
      <c r="BD196" s="370"/>
      <c r="BE196" s="370"/>
      <c r="BF196" s="370"/>
      <c r="BG196" s="370"/>
      <c r="BH196" s="370"/>
      <c r="BI196" s="370"/>
      <c r="BJ196" s="370"/>
      <c r="BK196" s="370"/>
      <c r="BL196" s="370"/>
      <c r="BM196" s="370"/>
    </row>
    <row r="197" spans="1:65" s="159" customFormat="1" ht="57.75" hidden="1" customHeight="1">
      <c r="A197" s="198" t="s">
        <v>1954</v>
      </c>
      <c r="B197" s="205" t="s">
        <v>1955</v>
      </c>
      <c r="C197" s="189" t="s">
        <v>1326</v>
      </c>
      <c r="D197" s="189" t="s">
        <v>1428</v>
      </c>
      <c r="E197" s="189" t="s">
        <v>1721</v>
      </c>
      <c r="F197" s="201" t="s">
        <v>1956</v>
      </c>
      <c r="G197" s="197" t="s">
        <v>1431</v>
      </c>
      <c r="H197" s="189"/>
      <c r="I197" s="271">
        <v>280000</v>
      </c>
      <c r="J197" s="264"/>
      <c r="K197" s="471">
        <f t="shared" si="7"/>
        <v>280000</v>
      </c>
      <c r="L197" s="259"/>
      <c r="M197" s="259"/>
      <c r="N197" s="260"/>
      <c r="O197" s="180"/>
      <c r="P197" s="180"/>
      <c r="Q197" s="329"/>
      <c r="R197" s="330"/>
      <c r="S197" s="183"/>
      <c r="T197" s="184"/>
      <c r="U197" s="185"/>
      <c r="V197" s="186"/>
      <c r="W197" s="187"/>
      <c r="X197" s="180"/>
      <c r="Y197" s="180"/>
      <c r="Z197" s="180"/>
      <c r="AA197" s="180"/>
      <c r="AB197" s="180"/>
      <c r="AC197" s="180"/>
      <c r="AD197" s="180"/>
      <c r="AE197" s="180"/>
      <c r="AF197" s="180"/>
      <c r="AG197" s="180"/>
      <c r="AH197" s="180"/>
      <c r="AI197" s="180"/>
      <c r="AK197" s="370"/>
      <c r="AL197" s="370"/>
      <c r="AM197" s="370"/>
      <c r="AN197" s="370"/>
      <c r="AO197" s="370"/>
      <c r="AP197" s="370"/>
      <c r="AQ197" s="370"/>
      <c r="AR197" s="370"/>
      <c r="AS197" s="370"/>
      <c r="AT197" s="370"/>
      <c r="AU197" s="370"/>
      <c r="AV197" s="370"/>
      <c r="AW197" s="370"/>
      <c r="AX197" s="370"/>
      <c r="AY197" s="370"/>
      <c r="AZ197" s="370"/>
      <c r="BA197" s="370"/>
      <c r="BB197" s="370"/>
      <c r="BC197" s="370"/>
      <c r="BD197" s="370"/>
      <c r="BE197" s="370"/>
      <c r="BF197" s="370"/>
      <c r="BG197" s="370"/>
      <c r="BH197" s="370"/>
      <c r="BI197" s="370"/>
      <c r="BJ197" s="370"/>
      <c r="BK197" s="370"/>
      <c r="BL197" s="370"/>
      <c r="BM197" s="370"/>
    </row>
    <row r="198" spans="1:65" s="159" customFormat="1" ht="57.75" hidden="1" customHeight="1">
      <c r="A198" s="216" t="s">
        <v>1957</v>
      </c>
      <c r="B198" s="217" t="s">
        <v>1958</v>
      </c>
      <c r="C198" s="189" t="s">
        <v>1326</v>
      </c>
      <c r="D198" s="189" t="s">
        <v>1428</v>
      </c>
      <c r="E198" s="189" t="s">
        <v>1721</v>
      </c>
      <c r="F198" s="219" t="s">
        <v>1959</v>
      </c>
      <c r="G198" s="197" t="s">
        <v>1431</v>
      </c>
      <c r="H198" s="189"/>
      <c r="I198" s="271">
        <v>258000</v>
      </c>
      <c r="J198" s="264"/>
      <c r="K198" s="471">
        <f t="shared" si="7"/>
        <v>258000</v>
      </c>
      <c r="L198" s="259"/>
      <c r="M198" s="259"/>
      <c r="N198" s="260"/>
      <c r="O198" s="295"/>
      <c r="P198" s="295"/>
      <c r="Q198" s="329"/>
      <c r="R198" s="330"/>
      <c r="S198" s="344"/>
      <c r="T198" s="345"/>
      <c r="U198" s="346"/>
      <c r="V198" s="347"/>
      <c r="W198" s="348"/>
      <c r="X198" s="295"/>
      <c r="Y198" s="295"/>
      <c r="Z198" s="295"/>
      <c r="AA198" s="295"/>
      <c r="AB198" s="295"/>
      <c r="AC198" s="295"/>
      <c r="AD198" s="295"/>
      <c r="AE198" s="295"/>
      <c r="AF198" s="295"/>
      <c r="AG198" s="295"/>
      <c r="AH198" s="295"/>
      <c r="AI198" s="295"/>
      <c r="AJ198" s="518"/>
      <c r="AK198" s="370"/>
      <c r="AL198" s="370"/>
      <c r="AM198" s="370"/>
      <c r="AN198" s="370"/>
      <c r="AO198" s="370"/>
      <c r="AP198" s="370"/>
      <c r="AQ198" s="370"/>
      <c r="AR198" s="370"/>
      <c r="AS198" s="370"/>
      <c r="AT198" s="370"/>
      <c r="AU198" s="370"/>
      <c r="AV198" s="370"/>
      <c r="AW198" s="370"/>
      <c r="AX198" s="370"/>
      <c r="AY198" s="370"/>
      <c r="AZ198" s="370"/>
      <c r="BA198" s="370"/>
      <c r="BB198" s="370"/>
      <c r="BC198" s="370"/>
      <c r="BD198" s="370"/>
      <c r="BE198" s="370"/>
      <c r="BF198" s="370"/>
      <c r="BG198" s="370"/>
      <c r="BH198" s="370"/>
      <c r="BI198" s="370"/>
      <c r="BJ198" s="370"/>
      <c r="BK198" s="370"/>
      <c r="BL198" s="370"/>
      <c r="BM198" s="370"/>
    </row>
    <row r="199" spans="1:65" s="159" customFormat="1" ht="83.25" hidden="1" customHeight="1">
      <c r="A199" s="198" t="s">
        <v>1960</v>
      </c>
      <c r="B199" s="205" t="s">
        <v>1961</v>
      </c>
      <c r="C199" s="189" t="s">
        <v>1326</v>
      </c>
      <c r="D199" s="189" t="s">
        <v>1428</v>
      </c>
      <c r="E199" s="189" t="s">
        <v>1721</v>
      </c>
      <c r="F199" s="201" t="s">
        <v>1962</v>
      </c>
      <c r="G199" s="197" t="s">
        <v>1431</v>
      </c>
      <c r="H199" s="189"/>
      <c r="I199" s="271">
        <v>2426000</v>
      </c>
      <c r="J199" s="264"/>
      <c r="K199" s="471">
        <f t="shared" si="7"/>
        <v>2426000</v>
      </c>
      <c r="L199" s="259"/>
      <c r="M199" s="259"/>
      <c r="N199" s="260"/>
      <c r="O199" s="180"/>
      <c r="P199" s="180"/>
      <c r="Q199" s="329"/>
      <c r="R199" s="330"/>
      <c r="S199" s="183"/>
      <c r="T199" s="184"/>
      <c r="U199" s="185"/>
      <c r="V199" s="333">
        <f>+K199</f>
        <v>2426000</v>
      </c>
      <c r="W199" s="492"/>
      <c r="X199" s="180"/>
      <c r="Y199" s="180"/>
      <c r="Z199" s="180"/>
      <c r="AA199" s="180"/>
      <c r="AB199" s="180"/>
      <c r="AC199" s="180"/>
      <c r="AD199" s="180"/>
      <c r="AE199" s="180"/>
      <c r="AF199" s="180"/>
      <c r="AG199" s="180"/>
      <c r="AH199" s="180"/>
      <c r="AI199" s="180"/>
      <c r="AK199" s="370"/>
      <c r="AL199" s="370"/>
      <c r="AM199" s="370"/>
      <c r="AN199" s="370"/>
      <c r="AO199" s="370"/>
      <c r="AP199" s="370"/>
      <c r="AQ199" s="370"/>
      <c r="AR199" s="370"/>
      <c r="AS199" s="370"/>
      <c r="AT199" s="370"/>
      <c r="AU199" s="370"/>
      <c r="AV199" s="370"/>
      <c r="AW199" s="370"/>
      <c r="AX199" s="370"/>
      <c r="AY199" s="370"/>
      <c r="AZ199" s="370"/>
      <c r="BA199" s="370"/>
      <c r="BB199" s="370"/>
      <c r="BC199" s="370"/>
      <c r="BD199" s="370"/>
      <c r="BE199" s="370"/>
      <c r="BF199" s="370"/>
      <c r="BG199" s="370"/>
      <c r="BH199" s="370"/>
      <c r="BI199" s="370"/>
      <c r="BJ199" s="370"/>
      <c r="BK199" s="370"/>
      <c r="BL199" s="370"/>
      <c r="BM199" s="370"/>
    </row>
    <row r="200" spans="1:65" s="160" customFormat="1" ht="50.25" customHeight="1">
      <c r="A200" s="245" t="s">
        <v>1963</v>
      </c>
      <c r="B200" s="452" t="s">
        <v>511</v>
      </c>
      <c r="C200" s="247" t="s">
        <v>1326</v>
      </c>
      <c r="D200" s="247" t="s">
        <v>1428</v>
      </c>
      <c r="E200" s="247" t="s">
        <v>1721</v>
      </c>
      <c r="F200" s="248" t="s">
        <v>1964</v>
      </c>
      <c r="G200" s="249" t="s">
        <v>1431</v>
      </c>
      <c r="H200" s="247"/>
      <c r="I200" s="472">
        <v>100000</v>
      </c>
      <c r="J200" s="297"/>
      <c r="K200" s="473">
        <f t="shared" si="7"/>
        <v>100000</v>
      </c>
      <c r="L200" s="298"/>
      <c r="M200" s="298"/>
      <c r="N200" s="474"/>
      <c r="O200" s="475"/>
      <c r="P200" s="475"/>
      <c r="Q200" s="352"/>
      <c r="R200" s="352"/>
      <c r="S200" s="475"/>
      <c r="T200" s="340">
        <f>+K200</f>
        <v>100000</v>
      </c>
      <c r="U200" s="185"/>
      <c r="V200" s="333"/>
      <c r="W200" s="185"/>
      <c r="X200" s="475"/>
      <c r="Y200" s="475"/>
      <c r="Z200" s="475"/>
      <c r="AA200" s="475"/>
      <c r="AB200" s="475"/>
      <c r="AC200" s="475"/>
      <c r="AD200" s="475"/>
      <c r="AE200" s="475"/>
      <c r="AF200" s="475"/>
      <c r="AG200" s="475"/>
      <c r="AH200" s="475"/>
      <c r="AI200" s="475"/>
      <c r="AK200" s="375"/>
      <c r="AL200" s="375"/>
      <c r="AM200" s="375"/>
      <c r="AN200" s="375"/>
      <c r="AO200" s="375"/>
      <c r="AP200" s="375"/>
      <c r="AQ200" s="375"/>
      <c r="AR200" s="375"/>
      <c r="AS200" s="375"/>
      <c r="AT200" s="375"/>
      <c r="AU200" s="375"/>
      <c r="AV200" s="375"/>
      <c r="AW200" s="375"/>
      <c r="AX200" s="375"/>
      <c r="AY200" s="375"/>
      <c r="AZ200" s="375"/>
      <c r="BA200" s="375"/>
      <c r="BB200" s="375"/>
      <c r="BC200" s="375"/>
      <c r="BD200" s="375"/>
      <c r="BE200" s="375"/>
      <c r="BF200" s="375"/>
      <c r="BG200" s="375"/>
      <c r="BH200" s="375"/>
      <c r="BI200" s="375"/>
      <c r="BJ200" s="375"/>
      <c r="BK200" s="375"/>
      <c r="BL200" s="375"/>
      <c r="BM200" s="375"/>
    </row>
    <row r="201" spans="1:65" s="159" customFormat="1" ht="36" hidden="1" customHeight="1">
      <c r="A201" s="428" t="s">
        <v>1965</v>
      </c>
      <c r="B201" s="205" t="s">
        <v>1966</v>
      </c>
      <c r="C201" s="189" t="s">
        <v>1326</v>
      </c>
      <c r="D201" s="189" t="s">
        <v>1428</v>
      </c>
      <c r="E201" s="189" t="s">
        <v>1721</v>
      </c>
      <c r="F201" s="201" t="s">
        <v>1967</v>
      </c>
      <c r="G201" s="197" t="s">
        <v>1431</v>
      </c>
      <c r="H201" s="189"/>
      <c r="I201" s="271">
        <v>100000</v>
      </c>
      <c r="J201" s="289"/>
      <c r="K201" s="471">
        <f t="shared" si="7"/>
        <v>100000</v>
      </c>
      <c r="L201" s="259"/>
      <c r="M201" s="259"/>
      <c r="N201" s="260"/>
      <c r="O201" s="180"/>
      <c r="P201" s="180"/>
      <c r="Q201" s="329"/>
      <c r="R201" s="330"/>
      <c r="S201" s="183"/>
      <c r="T201" s="184"/>
      <c r="U201" s="185"/>
      <c r="V201" s="186"/>
      <c r="W201" s="187"/>
      <c r="X201" s="180"/>
      <c r="Y201" s="180"/>
      <c r="Z201" s="180"/>
      <c r="AA201" s="180"/>
      <c r="AB201" s="180"/>
      <c r="AC201" s="180"/>
      <c r="AD201" s="180"/>
      <c r="AE201" s="180"/>
      <c r="AF201" s="180"/>
      <c r="AG201" s="180"/>
      <c r="AH201" s="180"/>
      <c r="AI201" s="180"/>
      <c r="AK201" s="370"/>
      <c r="AL201" s="370"/>
      <c r="AM201" s="370"/>
      <c r="AN201" s="370"/>
      <c r="AO201" s="370"/>
      <c r="AP201" s="370"/>
      <c r="AQ201" s="370"/>
      <c r="AR201" s="370"/>
      <c r="AS201" s="370"/>
      <c r="AT201" s="370"/>
      <c r="AU201" s="370"/>
      <c r="AV201" s="370"/>
      <c r="AW201" s="370"/>
      <c r="AX201" s="370"/>
      <c r="AY201" s="370"/>
      <c r="AZ201" s="370"/>
      <c r="BA201" s="370"/>
      <c r="BB201" s="370"/>
      <c r="BC201" s="370"/>
      <c r="BD201" s="370"/>
      <c r="BE201" s="370"/>
      <c r="BF201" s="370"/>
      <c r="BG201" s="370"/>
      <c r="BH201" s="370"/>
      <c r="BI201" s="370"/>
      <c r="BJ201" s="370"/>
      <c r="BK201" s="370"/>
      <c r="BL201" s="370"/>
      <c r="BM201" s="370"/>
    </row>
    <row r="202" spans="1:65" s="160" customFormat="1" ht="85.5" customHeight="1">
      <c r="A202" s="245" t="s">
        <v>1968</v>
      </c>
      <c r="B202" s="452" t="s">
        <v>352</v>
      </c>
      <c r="C202" s="247" t="s">
        <v>1326</v>
      </c>
      <c r="D202" s="247" t="s">
        <v>1428</v>
      </c>
      <c r="E202" s="247" t="s">
        <v>1721</v>
      </c>
      <c r="F202" s="248" t="s">
        <v>1969</v>
      </c>
      <c r="G202" s="249" t="s">
        <v>1431</v>
      </c>
      <c r="H202" s="247"/>
      <c r="I202" s="472">
        <v>1135863</v>
      </c>
      <c r="J202" s="297"/>
      <c r="K202" s="473">
        <f t="shared" si="7"/>
        <v>1135863</v>
      </c>
      <c r="L202" s="298"/>
      <c r="M202" s="298"/>
      <c r="N202" s="474"/>
      <c r="O202" s="475"/>
      <c r="P202" s="475"/>
      <c r="Q202" s="352"/>
      <c r="R202" s="352"/>
      <c r="S202" s="475"/>
      <c r="T202" s="340">
        <f>+K202</f>
        <v>1135863</v>
      </c>
      <c r="U202" s="185"/>
      <c r="V202" s="333"/>
      <c r="W202" s="185"/>
      <c r="X202" s="475"/>
      <c r="Y202" s="475"/>
      <c r="Z202" s="475"/>
      <c r="AA202" s="475"/>
      <c r="AB202" s="475"/>
      <c r="AC202" s="475"/>
      <c r="AD202" s="475"/>
      <c r="AE202" s="475"/>
      <c r="AF202" s="475"/>
      <c r="AG202" s="475"/>
      <c r="AH202" s="475"/>
      <c r="AI202" s="475"/>
      <c r="AK202" s="375"/>
      <c r="AL202" s="375"/>
      <c r="AM202" s="375"/>
      <c r="AN202" s="375"/>
      <c r="AO202" s="375"/>
      <c r="AP202" s="375"/>
      <c r="AQ202" s="375"/>
      <c r="AR202" s="375"/>
      <c r="AS202" s="375"/>
      <c r="AT202" s="375"/>
      <c r="AU202" s="375"/>
      <c r="AV202" s="375"/>
      <c r="AW202" s="375"/>
      <c r="AX202" s="375"/>
      <c r="AY202" s="375"/>
      <c r="AZ202" s="375"/>
      <c r="BA202" s="375"/>
      <c r="BB202" s="375"/>
      <c r="BC202" s="375"/>
      <c r="BD202" s="375"/>
      <c r="BE202" s="375"/>
      <c r="BF202" s="375"/>
      <c r="BG202" s="375"/>
      <c r="BH202" s="375"/>
      <c r="BI202" s="375"/>
      <c r="BJ202" s="375"/>
      <c r="BK202" s="375"/>
      <c r="BL202" s="375"/>
      <c r="BM202" s="375"/>
    </row>
    <row r="203" spans="1:65" s="160" customFormat="1" ht="114.75" customHeight="1">
      <c r="A203" s="245" t="s">
        <v>1970</v>
      </c>
      <c r="B203" s="246" t="s">
        <v>422</v>
      </c>
      <c r="C203" s="247" t="s">
        <v>1326</v>
      </c>
      <c r="D203" s="247" t="s">
        <v>1428</v>
      </c>
      <c r="E203" s="247" t="s">
        <v>1721</v>
      </c>
      <c r="F203" s="248" t="s">
        <v>1971</v>
      </c>
      <c r="G203" s="249" t="s">
        <v>1431</v>
      </c>
      <c r="H203" s="247"/>
      <c r="I203" s="472">
        <v>434200</v>
      </c>
      <c r="J203" s="297"/>
      <c r="K203" s="473">
        <f t="shared" si="7"/>
        <v>434200</v>
      </c>
      <c r="L203" s="298"/>
      <c r="M203" s="298"/>
      <c r="N203" s="474"/>
      <c r="O203" s="475"/>
      <c r="P203" s="475"/>
      <c r="Q203" s="352"/>
      <c r="R203" s="352"/>
      <c r="S203" s="475"/>
      <c r="T203" s="340">
        <f>+K203</f>
        <v>434200</v>
      </c>
      <c r="U203" s="185"/>
      <c r="V203" s="186"/>
      <c r="W203" s="185"/>
      <c r="X203" s="475"/>
      <c r="Y203" s="475"/>
      <c r="Z203" s="511"/>
      <c r="AA203" s="475"/>
      <c r="AB203" s="475"/>
      <c r="AC203" s="475"/>
      <c r="AD203" s="475"/>
      <c r="AE203" s="475"/>
      <c r="AF203" s="475"/>
      <c r="AG203" s="475"/>
      <c r="AH203" s="475"/>
      <c r="AI203" s="475"/>
      <c r="AK203" s="375"/>
      <c r="AL203" s="375"/>
      <c r="AM203" s="375"/>
      <c r="AN203" s="375"/>
      <c r="AO203" s="375"/>
      <c r="AP203" s="375"/>
      <c r="AQ203" s="375"/>
      <c r="AR203" s="375"/>
      <c r="AS203" s="375"/>
      <c r="AT203" s="375"/>
      <c r="AU203" s="375"/>
      <c r="AV203" s="375"/>
      <c r="AW203" s="375"/>
      <c r="AX203" s="375"/>
      <c r="AY203" s="375"/>
      <c r="AZ203" s="375"/>
      <c r="BA203" s="375"/>
      <c r="BB203" s="375"/>
      <c r="BC203" s="375"/>
      <c r="BD203" s="375"/>
      <c r="BE203" s="375"/>
      <c r="BF203" s="375"/>
      <c r="BG203" s="375"/>
      <c r="BH203" s="375"/>
      <c r="BI203" s="375"/>
      <c r="BJ203" s="375"/>
      <c r="BK203" s="375"/>
      <c r="BL203" s="375"/>
      <c r="BM203" s="375"/>
    </row>
    <row r="204" spans="1:65" s="159" customFormat="1" ht="93.75" hidden="1" customHeight="1">
      <c r="A204" s="453" t="s">
        <v>1972</v>
      </c>
      <c r="B204" s="217" t="s">
        <v>1007</v>
      </c>
      <c r="C204" s="218" t="s">
        <v>1326</v>
      </c>
      <c r="D204" s="218" t="s">
        <v>1428</v>
      </c>
      <c r="E204" s="218" t="s">
        <v>1721</v>
      </c>
      <c r="F204" s="454" t="s">
        <v>1973</v>
      </c>
      <c r="G204" s="197" t="s">
        <v>1431</v>
      </c>
      <c r="H204" s="189"/>
      <c r="I204" s="271">
        <f>1800000</f>
        <v>1800000</v>
      </c>
      <c r="J204" s="206">
        <v>40000</v>
      </c>
      <c r="K204" s="471">
        <f t="shared" si="7"/>
        <v>1840000</v>
      </c>
      <c r="L204" s="259"/>
      <c r="M204" s="259"/>
      <c r="N204" s="260"/>
      <c r="O204" s="180"/>
      <c r="P204" s="180"/>
      <c r="Q204" s="329"/>
      <c r="R204" s="330"/>
      <c r="S204" s="183"/>
      <c r="T204" s="184"/>
      <c r="U204" s="185"/>
      <c r="V204" s="186"/>
      <c r="W204" s="492">
        <f>+K204</f>
        <v>1840000</v>
      </c>
      <c r="X204" s="180"/>
      <c r="Y204" s="180"/>
      <c r="Z204" s="447"/>
      <c r="AA204" s="180"/>
      <c r="AB204" s="180"/>
      <c r="AC204" s="180"/>
      <c r="AD204" s="180"/>
      <c r="AE204" s="180"/>
      <c r="AF204" s="180"/>
      <c r="AG204" s="180"/>
      <c r="AH204" s="180"/>
      <c r="AI204" s="180"/>
      <c r="AK204" s="370"/>
      <c r="AL204" s="370"/>
      <c r="AM204" s="370"/>
      <c r="AN204" s="370"/>
      <c r="AO204" s="370"/>
      <c r="AP204" s="370"/>
      <c r="AQ204" s="370"/>
      <c r="AR204" s="370"/>
      <c r="AS204" s="370"/>
      <c r="AT204" s="370"/>
      <c r="AU204" s="370"/>
      <c r="AV204" s="370"/>
      <c r="AW204" s="370"/>
      <c r="AX204" s="370"/>
      <c r="AY204" s="370"/>
      <c r="AZ204" s="370"/>
      <c r="BA204" s="370"/>
      <c r="BB204" s="370"/>
      <c r="BC204" s="370"/>
      <c r="BD204" s="370"/>
      <c r="BE204" s="370"/>
      <c r="BF204" s="370"/>
      <c r="BG204" s="370"/>
      <c r="BH204" s="370"/>
      <c r="BI204" s="370"/>
      <c r="BJ204" s="370"/>
      <c r="BK204" s="370"/>
      <c r="BL204" s="370"/>
      <c r="BM204" s="370"/>
    </row>
    <row r="205" spans="1:65" s="159" customFormat="1" ht="122.25" hidden="1" customHeight="1">
      <c r="A205" s="216" t="s">
        <v>1974</v>
      </c>
      <c r="B205" s="455" t="s">
        <v>1975</v>
      </c>
      <c r="C205" s="218" t="s">
        <v>1326</v>
      </c>
      <c r="D205" s="218" t="s">
        <v>1428</v>
      </c>
      <c r="E205" s="218" t="s">
        <v>1721</v>
      </c>
      <c r="F205" s="219" t="s">
        <v>1976</v>
      </c>
      <c r="G205" s="197" t="s">
        <v>1431</v>
      </c>
      <c r="H205" s="189"/>
      <c r="I205" s="271">
        <v>1372400</v>
      </c>
      <c r="J205" s="264">
        <v>5000</v>
      </c>
      <c r="K205" s="471">
        <f t="shared" si="7"/>
        <v>1377400</v>
      </c>
      <c r="L205" s="476"/>
      <c r="M205" s="476"/>
      <c r="N205" s="477"/>
      <c r="O205" s="180"/>
      <c r="P205" s="180"/>
      <c r="Q205" s="329"/>
      <c r="R205" s="330"/>
      <c r="S205" s="183"/>
      <c r="T205" s="184"/>
      <c r="U205" s="185"/>
      <c r="V205" s="333">
        <f>+K205</f>
        <v>1377400</v>
      </c>
      <c r="W205" s="492"/>
      <c r="X205" s="180"/>
      <c r="Y205" s="180"/>
      <c r="Z205" s="180"/>
      <c r="AA205" s="180"/>
      <c r="AB205" s="180"/>
      <c r="AC205" s="180"/>
      <c r="AD205" s="180"/>
      <c r="AE205" s="180"/>
      <c r="AF205" s="180"/>
      <c r="AG205" s="180"/>
      <c r="AH205" s="180"/>
      <c r="AI205" s="180"/>
      <c r="AK205" s="370"/>
      <c r="AL205" s="370"/>
      <c r="AM205" s="370"/>
      <c r="AN205" s="370"/>
      <c r="AO205" s="370"/>
      <c r="AP205" s="370"/>
      <c r="AQ205" s="370"/>
      <c r="AR205" s="370"/>
      <c r="AS205" s="370"/>
      <c r="AT205" s="370"/>
      <c r="AU205" s="370"/>
      <c r="AV205" s="370"/>
      <c r="AW205" s="370"/>
      <c r="AX205" s="370"/>
      <c r="AY205" s="370"/>
      <c r="AZ205" s="370"/>
      <c r="BA205" s="370"/>
      <c r="BB205" s="370"/>
      <c r="BC205" s="370"/>
      <c r="BD205" s="370"/>
      <c r="BE205" s="370"/>
      <c r="BF205" s="370"/>
      <c r="BG205" s="370"/>
      <c r="BH205" s="370"/>
      <c r="BI205" s="370"/>
      <c r="BJ205" s="370"/>
      <c r="BK205" s="370"/>
      <c r="BL205" s="370"/>
      <c r="BM205" s="370"/>
    </row>
    <row r="206" spans="1:65" s="159" customFormat="1" ht="84.75" hidden="1" customHeight="1">
      <c r="A206" s="216" t="s">
        <v>1977</v>
      </c>
      <c r="B206" s="217" t="s">
        <v>1978</v>
      </c>
      <c r="C206" s="189" t="s">
        <v>1326</v>
      </c>
      <c r="D206" s="189" t="s">
        <v>1428</v>
      </c>
      <c r="E206" s="189" t="s">
        <v>1721</v>
      </c>
      <c r="F206" s="219" t="s">
        <v>1979</v>
      </c>
      <c r="G206" s="197" t="s">
        <v>1431</v>
      </c>
      <c r="H206" s="189"/>
      <c r="I206" s="271">
        <v>100000</v>
      </c>
      <c r="J206" s="264"/>
      <c r="K206" s="471">
        <f t="shared" si="7"/>
        <v>100000</v>
      </c>
      <c r="L206" s="259"/>
      <c r="M206" s="259"/>
      <c r="N206" s="260"/>
      <c r="O206" s="295"/>
      <c r="P206" s="295"/>
      <c r="Q206" s="329"/>
      <c r="R206" s="330"/>
      <c r="S206" s="344"/>
      <c r="T206" s="345"/>
      <c r="U206" s="346"/>
      <c r="V206" s="493">
        <f>+K206</f>
        <v>100000</v>
      </c>
      <c r="W206" s="348"/>
      <c r="X206" s="295"/>
      <c r="Y206" s="295"/>
      <c r="Z206" s="295"/>
      <c r="AA206" s="295"/>
      <c r="AB206" s="295"/>
      <c r="AC206" s="295"/>
      <c r="AD206" s="295"/>
      <c r="AE206" s="295"/>
      <c r="AF206" s="295"/>
      <c r="AG206" s="295"/>
      <c r="AH206" s="295"/>
      <c r="AI206" s="295"/>
      <c r="AJ206" s="518"/>
      <c r="AK206" s="370"/>
      <c r="AL206" s="370"/>
      <c r="AM206" s="370"/>
      <c r="AN206" s="370"/>
      <c r="AO206" s="370"/>
      <c r="AP206" s="370"/>
      <c r="AQ206" s="370"/>
      <c r="AR206" s="370"/>
      <c r="AS206" s="370"/>
      <c r="AT206" s="370"/>
      <c r="AU206" s="370"/>
      <c r="AV206" s="370"/>
      <c r="AW206" s="370"/>
      <c r="AX206" s="370"/>
      <c r="AY206" s="370"/>
      <c r="AZ206" s="370"/>
      <c r="BA206" s="370"/>
      <c r="BB206" s="370"/>
      <c r="BC206" s="370"/>
      <c r="BD206" s="370"/>
      <c r="BE206" s="370"/>
      <c r="BF206" s="370"/>
      <c r="BG206" s="370"/>
      <c r="BH206" s="370"/>
      <c r="BI206" s="370"/>
      <c r="BJ206" s="370"/>
      <c r="BK206" s="370"/>
      <c r="BL206" s="370"/>
      <c r="BM206" s="370"/>
    </row>
    <row r="207" spans="1:65" s="159" customFormat="1" ht="49.5" hidden="1" customHeight="1">
      <c r="A207" s="216" t="s">
        <v>1980</v>
      </c>
      <c r="B207" s="217" t="s">
        <v>1981</v>
      </c>
      <c r="C207" s="189" t="s">
        <v>1326</v>
      </c>
      <c r="D207" s="189" t="s">
        <v>1428</v>
      </c>
      <c r="E207" s="189" t="s">
        <v>1721</v>
      </c>
      <c r="F207" s="219" t="s">
        <v>1982</v>
      </c>
      <c r="G207" s="197" t="s">
        <v>1431</v>
      </c>
      <c r="H207" s="189"/>
      <c r="I207" s="271">
        <v>100000</v>
      </c>
      <c r="J207" s="264"/>
      <c r="K207" s="471">
        <f t="shared" si="7"/>
        <v>100000</v>
      </c>
      <c r="L207" s="259"/>
      <c r="M207" s="259"/>
      <c r="N207" s="260"/>
      <c r="O207" s="295"/>
      <c r="P207" s="295"/>
      <c r="Q207" s="329"/>
      <c r="R207" s="330"/>
      <c r="S207" s="344"/>
      <c r="T207" s="345"/>
      <c r="U207" s="346"/>
      <c r="V207" s="347"/>
      <c r="W207" s="348"/>
      <c r="X207" s="295"/>
      <c r="Y207" s="295"/>
      <c r="Z207" s="295"/>
      <c r="AA207" s="295"/>
      <c r="AB207" s="295"/>
      <c r="AC207" s="295"/>
      <c r="AD207" s="295"/>
      <c r="AE207" s="295"/>
      <c r="AF207" s="295"/>
      <c r="AG207" s="295"/>
      <c r="AH207" s="295"/>
      <c r="AI207" s="295"/>
      <c r="AJ207" s="518"/>
      <c r="AK207" s="370"/>
      <c r="AL207" s="370"/>
      <c r="AM207" s="370"/>
      <c r="AN207" s="370"/>
      <c r="AO207" s="370"/>
      <c r="AP207" s="370"/>
      <c r="AQ207" s="370"/>
      <c r="AR207" s="370"/>
      <c r="AS207" s="370"/>
      <c r="AT207" s="370"/>
      <c r="AU207" s="370"/>
      <c r="AV207" s="370"/>
      <c r="AW207" s="370"/>
      <c r="AX207" s="370"/>
      <c r="AY207" s="370"/>
      <c r="AZ207" s="370"/>
      <c r="BA207" s="370"/>
      <c r="BB207" s="370"/>
      <c r="BC207" s="370"/>
      <c r="BD207" s="370"/>
      <c r="BE207" s="370"/>
      <c r="BF207" s="370"/>
      <c r="BG207" s="370"/>
      <c r="BH207" s="370"/>
      <c r="BI207" s="370"/>
      <c r="BJ207" s="370"/>
      <c r="BK207" s="370"/>
      <c r="BL207" s="370"/>
      <c r="BM207" s="370"/>
    </row>
    <row r="208" spans="1:65" s="160" customFormat="1" ht="51" customHeight="1">
      <c r="A208" s="456" t="s">
        <v>1983</v>
      </c>
      <c r="B208" s="457" t="s">
        <v>360</v>
      </c>
      <c r="C208" s="247" t="s">
        <v>1326</v>
      </c>
      <c r="D208" s="247" t="s">
        <v>1428</v>
      </c>
      <c r="E208" s="247" t="s">
        <v>1721</v>
      </c>
      <c r="F208" s="458" t="s">
        <v>1984</v>
      </c>
      <c r="G208" s="249" t="s">
        <v>1431</v>
      </c>
      <c r="H208" s="247"/>
      <c r="I208" s="472">
        <v>100000</v>
      </c>
      <c r="J208" s="297"/>
      <c r="K208" s="473">
        <f t="shared" si="7"/>
        <v>100000</v>
      </c>
      <c r="L208" s="298"/>
      <c r="M208" s="298"/>
      <c r="N208" s="474"/>
      <c r="O208" s="478"/>
      <c r="P208" s="478"/>
      <c r="Q208" s="352"/>
      <c r="R208" s="352"/>
      <c r="S208" s="478"/>
      <c r="T208" s="494">
        <f>+K208</f>
        <v>100000</v>
      </c>
      <c r="U208" s="346"/>
      <c r="V208" s="493"/>
      <c r="W208" s="346"/>
      <c r="X208" s="478"/>
      <c r="Y208" s="478"/>
      <c r="Z208" s="478"/>
      <c r="AA208" s="478"/>
      <c r="AB208" s="478"/>
      <c r="AC208" s="478"/>
      <c r="AD208" s="478"/>
      <c r="AE208" s="478"/>
      <c r="AF208" s="478"/>
      <c r="AG208" s="478"/>
      <c r="AH208" s="478"/>
      <c r="AI208" s="478"/>
      <c r="AJ208" s="519"/>
      <c r="AK208" s="375"/>
      <c r="AL208" s="375"/>
      <c r="AM208" s="375"/>
      <c r="AN208" s="375"/>
      <c r="AO208" s="375"/>
      <c r="AP208" s="375"/>
      <c r="AQ208" s="375"/>
      <c r="AR208" s="375"/>
      <c r="AS208" s="375"/>
      <c r="AT208" s="375"/>
      <c r="AU208" s="375"/>
      <c r="AV208" s="375"/>
      <c r="AW208" s="375"/>
      <c r="AX208" s="375"/>
      <c r="AY208" s="375"/>
      <c r="AZ208" s="375"/>
      <c r="BA208" s="375"/>
      <c r="BB208" s="375"/>
      <c r="BC208" s="375"/>
      <c r="BD208" s="375"/>
      <c r="BE208" s="375"/>
      <c r="BF208" s="375"/>
      <c r="BG208" s="375"/>
      <c r="BH208" s="375"/>
      <c r="BI208" s="375"/>
      <c r="BJ208" s="375"/>
      <c r="BK208" s="375"/>
      <c r="BL208" s="375"/>
      <c r="BM208" s="375"/>
    </row>
    <row r="209" spans="1:65" ht="62.25" hidden="1" customHeight="1">
      <c r="A209" s="216" t="s">
        <v>1985</v>
      </c>
      <c r="B209" s="217" t="s">
        <v>1986</v>
      </c>
      <c r="C209" s="189" t="s">
        <v>1326</v>
      </c>
      <c r="D209" s="218" t="s">
        <v>1428</v>
      </c>
      <c r="E209" s="218" t="s">
        <v>1429</v>
      </c>
      <c r="F209" s="219" t="s">
        <v>1987</v>
      </c>
      <c r="G209" s="197" t="s">
        <v>1431</v>
      </c>
      <c r="H209" s="220"/>
      <c r="I209" s="272">
        <v>250000</v>
      </c>
      <c r="J209" s="273"/>
      <c r="K209" s="272">
        <f t="shared" si="7"/>
        <v>250000</v>
      </c>
      <c r="L209" s="259"/>
      <c r="M209" s="259"/>
      <c r="N209" s="260"/>
      <c r="Q209" s="329"/>
      <c r="R209" s="330"/>
      <c r="V209" s="333">
        <f>+K209</f>
        <v>250000</v>
      </c>
      <c r="AK209" s="358"/>
      <c r="AL209" s="358"/>
      <c r="AM209" s="358"/>
      <c r="AN209" s="358"/>
      <c r="AO209" s="358"/>
      <c r="AP209" s="358"/>
      <c r="AQ209" s="358"/>
      <c r="AR209" s="358"/>
      <c r="AS209" s="358"/>
      <c r="AT209" s="358"/>
      <c r="AU209" s="358"/>
      <c r="AV209" s="358"/>
      <c r="AW209" s="358"/>
      <c r="AX209" s="358"/>
      <c r="AY209" s="358"/>
      <c r="AZ209" s="358"/>
      <c r="BA209" s="358"/>
      <c r="BB209" s="358"/>
      <c r="BC209" s="358"/>
      <c r="BD209" s="358"/>
      <c r="BE209" s="358"/>
      <c r="BF209" s="358"/>
      <c r="BG209" s="358"/>
      <c r="BH209" s="358"/>
      <c r="BI209" s="358"/>
      <c r="BJ209" s="358"/>
      <c r="BK209" s="358"/>
      <c r="BL209" s="358"/>
      <c r="BM209" s="358"/>
    </row>
    <row r="210" spans="1:65" ht="36" hidden="1" customHeight="1">
      <c r="A210" s="1459" t="s">
        <v>1988</v>
      </c>
      <c r="B210" s="1459"/>
      <c r="C210" s="1459"/>
      <c r="D210" s="1459"/>
      <c r="E210" s="1459"/>
      <c r="F210" s="1459"/>
      <c r="G210" s="197"/>
      <c r="H210" s="260"/>
      <c r="I210" s="479"/>
      <c r="J210" s="264"/>
      <c r="K210" s="480"/>
      <c r="L210" s="259"/>
      <c r="M210" s="259"/>
      <c r="N210" s="260"/>
      <c r="O210" s="295"/>
      <c r="P210" s="295"/>
      <c r="Q210" s="495"/>
      <c r="R210" s="496"/>
      <c r="S210" s="344"/>
      <c r="T210" s="345"/>
      <c r="U210" s="346"/>
      <c r="V210" s="347"/>
      <c r="W210" s="348"/>
      <c r="X210" s="295"/>
      <c r="Y210" s="295"/>
      <c r="Z210" s="295"/>
      <c r="AA210" s="295"/>
      <c r="AB210" s="295"/>
      <c r="AC210" s="295"/>
      <c r="AD210" s="295"/>
      <c r="AE210" s="295"/>
      <c r="AF210" s="295"/>
      <c r="AG210" s="295"/>
      <c r="AH210" s="295"/>
      <c r="AI210" s="295"/>
      <c r="AJ210" s="520"/>
      <c r="AK210" s="358"/>
      <c r="AL210" s="358"/>
      <c r="AM210" s="358"/>
      <c r="AN210" s="358"/>
      <c r="AO210" s="358"/>
      <c r="AP210" s="358"/>
      <c r="AQ210" s="358"/>
      <c r="AR210" s="358"/>
      <c r="AS210" s="358"/>
      <c r="AT210" s="358"/>
      <c r="AU210" s="358"/>
      <c r="AV210" s="358"/>
      <c r="AW210" s="358"/>
      <c r="AX210" s="358"/>
      <c r="AY210" s="358"/>
      <c r="AZ210" s="358"/>
      <c r="BA210" s="358"/>
      <c r="BB210" s="358"/>
      <c r="BC210" s="358"/>
      <c r="BD210" s="358"/>
      <c r="BE210" s="358"/>
      <c r="BF210" s="358"/>
      <c r="BG210" s="358"/>
      <c r="BH210" s="358"/>
      <c r="BI210" s="358"/>
      <c r="BJ210" s="358"/>
      <c r="BK210" s="358"/>
      <c r="BL210" s="358"/>
      <c r="BM210" s="358"/>
    </row>
    <row r="211" spans="1:65" ht="57" hidden="1" customHeight="1">
      <c r="A211" s="198" t="s">
        <v>1989</v>
      </c>
      <c r="B211" s="388" t="s">
        <v>1990</v>
      </c>
      <c r="C211" s="389" t="s">
        <v>309</v>
      </c>
      <c r="D211" s="390" t="s">
        <v>1428</v>
      </c>
      <c r="E211" s="390" t="s">
        <v>1429</v>
      </c>
      <c r="F211" s="459" t="s">
        <v>1991</v>
      </c>
      <c r="G211" s="197" t="s">
        <v>1992</v>
      </c>
      <c r="H211" s="189"/>
      <c r="I211" s="384"/>
      <c r="J211" s="264"/>
      <c r="K211" s="471">
        <f t="shared" ref="K211:K223" si="8">SUM(H211:J211)</f>
        <v>0</v>
      </c>
      <c r="L211" s="259"/>
      <c r="M211" s="259"/>
      <c r="N211" s="260"/>
      <c r="S211" s="497"/>
      <c r="V211" s="333"/>
      <c r="AK211" s="358"/>
      <c r="AL211" s="358"/>
      <c r="AM211" s="358"/>
      <c r="AN211" s="358"/>
      <c r="AO211" s="358"/>
      <c r="AP211" s="358"/>
      <c r="AQ211" s="358"/>
      <c r="AR211" s="358"/>
      <c r="AS211" s="358"/>
      <c r="AT211" s="358"/>
      <c r="AU211" s="358"/>
      <c r="AV211" s="358"/>
      <c r="AW211" s="358"/>
      <c r="AX211" s="358"/>
      <c r="AY211" s="358"/>
      <c r="AZ211" s="358"/>
      <c r="BA211" s="358"/>
      <c r="BB211" s="358"/>
      <c r="BC211" s="358"/>
      <c r="BD211" s="358"/>
      <c r="BE211" s="358"/>
      <c r="BF211" s="358"/>
      <c r="BG211" s="358"/>
      <c r="BH211" s="358"/>
      <c r="BI211" s="358"/>
      <c r="BJ211" s="358"/>
      <c r="BK211" s="358"/>
      <c r="BL211" s="358"/>
      <c r="BM211" s="358"/>
    </row>
    <row r="212" spans="1:65" ht="36" hidden="1" customHeight="1">
      <c r="A212" s="198" t="s">
        <v>1993</v>
      </c>
      <c r="B212" s="388" t="s">
        <v>1994</v>
      </c>
      <c r="C212" s="389" t="s">
        <v>309</v>
      </c>
      <c r="D212" s="390" t="s">
        <v>1428</v>
      </c>
      <c r="E212" s="390" t="s">
        <v>1429</v>
      </c>
      <c r="F212" s="459" t="s">
        <v>1995</v>
      </c>
      <c r="G212" s="197" t="s">
        <v>1992</v>
      </c>
      <c r="H212" s="189"/>
      <c r="I212" s="384"/>
      <c r="J212" s="264"/>
      <c r="K212" s="471">
        <f t="shared" si="8"/>
        <v>0</v>
      </c>
      <c r="L212" s="259"/>
      <c r="M212" s="259"/>
      <c r="N212" s="260"/>
      <c r="S212" s="497"/>
      <c r="AK212" s="358"/>
      <c r="AL212" s="358"/>
      <c r="AM212" s="358"/>
      <c r="AN212" s="358"/>
      <c r="AO212" s="358"/>
      <c r="AP212" s="358"/>
      <c r="AQ212" s="358"/>
      <c r="AR212" s="358"/>
      <c r="AS212" s="358"/>
      <c r="AT212" s="358"/>
      <c r="AU212" s="358"/>
      <c r="AV212" s="358"/>
      <c r="AW212" s="358"/>
      <c r="AX212" s="358"/>
      <c r="AY212" s="358"/>
      <c r="AZ212" s="358"/>
      <c r="BA212" s="358"/>
      <c r="BB212" s="358"/>
      <c r="BC212" s="358"/>
      <c r="BD212" s="358"/>
      <c r="BE212" s="358"/>
      <c r="BF212" s="358"/>
      <c r="BG212" s="358"/>
      <c r="BH212" s="358"/>
      <c r="BI212" s="358"/>
      <c r="BJ212" s="358"/>
      <c r="BK212" s="358"/>
      <c r="BL212" s="358"/>
      <c r="BM212" s="358"/>
    </row>
    <row r="213" spans="1:65" ht="40.5" hidden="1" customHeight="1">
      <c r="A213" s="198" t="s">
        <v>1996</v>
      </c>
      <c r="B213" s="388" t="s">
        <v>1997</v>
      </c>
      <c r="C213" s="389" t="s">
        <v>309</v>
      </c>
      <c r="D213" s="390" t="s">
        <v>1428</v>
      </c>
      <c r="E213" s="390" t="s">
        <v>1429</v>
      </c>
      <c r="F213" s="459" t="s">
        <v>1998</v>
      </c>
      <c r="G213" s="197" t="s">
        <v>1992</v>
      </c>
      <c r="H213" s="189"/>
      <c r="I213" s="384"/>
      <c r="J213" s="264"/>
      <c r="K213" s="471">
        <f t="shared" si="8"/>
        <v>0</v>
      </c>
      <c r="L213" s="259"/>
      <c r="M213" s="259"/>
      <c r="N213" s="260"/>
      <c r="S213" s="497"/>
      <c r="AK213" s="358"/>
      <c r="AL213" s="358"/>
      <c r="AM213" s="358"/>
      <c r="AN213" s="358"/>
      <c r="AO213" s="358"/>
      <c r="AP213" s="358"/>
      <c r="AQ213" s="358"/>
      <c r="AR213" s="358"/>
      <c r="AS213" s="358"/>
      <c r="AT213" s="358"/>
      <c r="AU213" s="358"/>
      <c r="AV213" s="358"/>
      <c r="AW213" s="358"/>
      <c r="AX213" s="358"/>
      <c r="AY213" s="358"/>
      <c r="AZ213" s="358"/>
      <c r="BA213" s="358"/>
      <c r="BB213" s="358"/>
      <c r="BC213" s="358"/>
      <c r="BD213" s="358"/>
      <c r="BE213" s="358"/>
      <c r="BF213" s="358"/>
      <c r="BG213" s="358"/>
      <c r="BH213" s="358"/>
      <c r="BI213" s="358"/>
      <c r="BJ213" s="358"/>
      <c r="BK213" s="358"/>
      <c r="BL213" s="358"/>
      <c r="BM213" s="358"/>
    </row>
    <row r="214" spans="1:65" ht="36" hidden="1" customHeight="1">
      <c r="A214" s="198" t="s">
        <v>1999</v>
      </c>
      <c r="B214" s="388" t="s">
        <v>2000</v>
      </c>
      <c r="C214" s="389" t="s">
        <v>1677</v>
      </c>
      <c r="D214" s="390" t="s">
        <v>1428</v>
      </c>
      <c r="E214" s="390" t="s">
        <v>1429</v>
      </c>
      <c r="F214" s="459" t="s">
        <v>2001</v>
      </c>
      <c r="G214" s="197" t="s">
        <v>1992</v>
      </c>
      <c r="H214" s="189"/>
      <c r="I214" s="384"/>
      <c r="J214" s="264"/>
      <c r="K214" s="471">
        <f t="shared" si="8"/>
        <v>0</v>
      </c>
      <c r="L214" s="259"/>
      <c r="M214" s="259"/>
      <c r="N214" s="260"/>
      <c r="S214" s="497"/>
      <c r="AK214" s="358"/>
      <c r="AL214" s="358"/>
      <c r="AM214" s="358"/>
      <c r="AN214" s="358"/>
      <c r="AO214" s="358"/>
      <c r="AP214" s="358"/>
      <c r="AQ214" s="358"/>
      <c r="AR214" s="358"/>
      <c r="AS214" s="358"/>
      <c r="AT214" s="358"/>
      <c r="AU214" s="358"/>
      <c r="AV214" s="358"/>
      <c r="AW214" s="358"/>
      <c r="AX214" s="358"/>
      <c r="AY214" s="358"/>
      <c r="AZ214" s="358"/>
      <c r="BA214" s="358"/>
      <c r="BB214" s="358"/>
      <c r="BC214" s="358"/>
      <c r="BD214" s="358"/>
      <c r="BE214" s="358"/>
      <c r="BF214" s="358"/>
      <c r="BG214" s="358"/>
      <c r="BH214" s="358"/>
      <c r="BI214" s="358"/>
      <c r="BJ214" s="358"/>
      <c r="BK214" s="358"/>
      <c r="BL214" s="358"/>
      <c r="BM214" s="358"/>
    </row>
    <row r="215" spans="1:65" ht="36" hidden="1" customHeight="1">
      <c r="A215" s="198" t="s">
        <v>2002</v>
      </c>
      <c r="B215" s="388" t="s">
        <v>2003</v>
      </c>
      <c r="C215" s="389" t="s">
        <v>309</v>
      </c>
      <c r="D215" s="390" t="s">
        <v>1428</v>
      </c>
      <c r="E215" s="390" t="s">
        <v>1429</v>
      </c>
      <c r="F215" s="459" t="s">
        <v>2004</v>
      </c>
      <c r="G215" s="197" t="s">
        <v>1992</v>
      </c>
      <c r="H215" s="189"/>
      <c r="I215" s="384"/>
      <c r="J215" s="264"/>
      <c r="K215" s="471">
        <f t="shared" si="8"/>
        <v>0</v>
      </c>
      <c r="L215" s="259"/>
      <c r="M215" s="259"/>
      <c r="N215" s="260"/>
      <c r="S215" s="497"/>
      <c r="AK215" s="358"/>
      <c r="AL215" s="358"/>
      <c r="AM215" s="358"/>
      <c r="AN215" s="358"/>
      <c r="AO215" s="358"/>
      <c r="AP215" s="358"/>
      <c r="AQ215" s="358"/>
      <c r="AR215" s="358"/>
      <c r="AS215" s="358"/>
      <c r="AT215" s="358"/>
      <c r="AU215" s="358"/>
      <c r="AV215" s="358"/>
      <c r="AW215" s="358"/>
      <c r="AX215" s="358"/>
      <c r="AY215" s="358"/>
      <c r="AZ215" s="358"/>
      <c r="BA215" s="358"/>
      <c r="BB215" s="358"/>
      <c r="BC215" s="358"/>
      <c r="BD215" s="358"/>
      <c r="BE215" s="358"/>
      <c r="BF215" s="358"/>
      <c r="BG215" s="358"/>
      <c r="BH215" s="358"/>
      <c r="BI215" s="358"/>
      <c r="BJ215" s="358"/>
      <c r="BK215" s="358"/>
      <c r="BL215" s="358"/>
      <c r="BM215" s="358"/>
    </row>
    <row r="216" spans="1:65" ht="40.5" hidden="1" customHeight="1">
      <c r="A216" s="198" t="s">
        <v>2005</v>
      </c>
      <c r="B216" s="388" t="s">
        <v>2006</v>
      </c>
      <c r="C216" s="389" t="s">
        <v>1677</v>
      </c>
      <c r="D216" s="390" t="s">
        <v>1428</v>
      </c>
      <c r="E216" s="390" t="s">
        <v>1429</v>
      </c>
      <c r="F216" s="459" t="s">
        <v>2007</v>
      </c>
      <c r="G216" s="197" t="s">
        <v>1992</v>
      </c>
      <c r="H216" s="189"/>
      <c r="I216" s="384"/>
      <c r="J216" s="264"/>
      <c r="K216" s="471">
        <f t="shared" si="8"/>
        <v>0</v>
      </c>
      <c r="L216" s="401"/>
      <c r="M216" s="259"/>
      <c r="N216" s="260"/>
      <c r="S216" s="497"/>
      <c r="AK216" s="358"/>
      <c r="AL216" s="358"/>
      <c r="AM216" s="358"/>
      <c r="AN216" s="358"/>
      <c r="AO216" s="358"/>
      <c r="AP216" s="358"/>
      <c r="AQ216" s="358"/>
      <c r="AR216" s="358"/>
      <c r="AS216" s="358"/>
      <c r="AT216" s="358"/>
      <c r="AU216" s="358"/>
      <c r="AV216" s="358"/>
      <c r="AW216" s="358"/>
      <c r="AX216" s="358"/>
      <c r="AY216" s="358"/>
      <c r="AZ216" s="358"/>
      <c r="BA216" s="358"/>
      <c r="BB216" s="358"/>
      <c r="BC216" s="358"/>
      <c r="BD216" s="358"/>
      <c r="BE216" s="358"/>
      <c r="BF216" s="358"/>
      <c r="BG216" s="358"/>
      <c r="BH216" s="358"/>
      <c r="BI216" s="358"/>
      <c r="BJ216" s="358"/>
      <c r="BK216" s="358"/>
      <c r="BL216" s="358"/>
      <c r="BM216" s="358"/>
    </row>
    <row r="217" spans="1:65" ht="42" hidden="1" customHeight="1">
      <c r="A217" s="198" t="s">
        <v>2008</v>
      </c>
      <c r="B217" s="388" t="s">
        <v>2009</v>
      </c>
      <c r="C217" s="389" t="s">
        <v>309</v>
      </c>
      <c r="D217" s="390" t="s">
        <v>1428</v>
      </c>
      <c r="E217" s="390" t="s">
        <v>1429</v>
      </c>
      <c r="F217" s="459" t="s">
        <v>2010</v>
      </c>
      <c r="G217" s="197" t="s">
        <v>1992</v>
      </c>
      <c r="H217" s="189"/>
      <c r="I217" s="384"/>
      <c r="J217" s="264"/>
      <c r="K217" s="471">
        <f t="shared" si="8"/>
        <v>0</v>
      </c>
      <c r="L217" s="259"/>
      <c r="M217" s="259"/>
      <c r="N217" s="260"/>
      <c r="S217" s="497"/>
      <c r="AK217" s="358"/>
      <c r="AL217" s="358"/>
      <c r="AM217" s="358"/>
      <c r="AN217" s="358"/>
      <c r="AO217" s="358"/>
      <c r="AP217" s="358"/>
      <c r="AQ217" s="358"/>
      <c r="AR217" s="358"/>
      <c r="AS217" s="358"/>
      <c r="AT217" s="358"/>
      <c r="AU217" s="358"/>
      <c r="AV217" s="358"/>
      <c r="AW217" s="358"/>
      <c r="AX217" s="358"/>
      <c r="AY217" s="358"/>
      <c r="AZ217" s="358"/>
      <c r="BA217" s="358"/>
      <c r="BB217" s="358"/>
      <c r="BC217" s="358"/>
      <c r="BD217" s="358"/>
      <c r="BE217" s="358"/>
      <c r="BF217" s="358"/>
      <c r="BG217" s="358"/>
      <c r="BH217" s="358"/>
      <c r="BI217" s="358"/>
      <c r="BJ217" s="358"/>
      <c r="BK217" s="358"/>
      <c r="BL217" s="358"/>
      <c r="BM217" s="358"/>
    </row>
    <row r="218" spans="1:65" ht="42.75" hidden="1" customHeight="1">
      <c r="A218" s="198" t="s">
        <v>2011</v>
      </c>
      <c r="B218" s="388" t="s">
        <v>2012</v>
      </c>
      <c r="C218" s="389" t="s">
        <v>309</v>
      </c>
      <c r="D218" s="390" t="s">
        <v>1428</v>
      </c>
      <c r="E218" s="390" t="s">
        <v>1429</v>
      </c>
      <c r="F218" s="459" t="s">
        <v>2013</v>
      </c>
      <c r="G218" s="197" t="s">
        <v>1992</v>
      </c>
      <c r="H218" s="189"/>
      <c r="I218" s="384"/>
      <c r="J218" s="264"/>
      <c r="K218" s="471">
        <f t="shared" si="8"/>
        <v>0</v>
      </c>
      <c r="L218" s="259"/>
      <c r="M218" s="259"/>
      <c r="N218" s="260"/>
      <c r="S218" s="497"/>
      <c r="AK218" s="358"/>
      <c r="AL218" s="358"/>
      <c r="AM218" s="358"/>
      <c r="AN218" s="358"/>
      <c r="AO218" s="358"/>
      <c r="AP218" s="358"/>
      <c r="AQ218" s="358"/>
      <c r="AR218" s="358"/>
      <c r="AS218" s="358"/>
      <c r="AT218" s="358"/>
      <c r="AU218" s="358"/>
      <c r="AV218" s="358"/>
      <c r="AW218" s="358"/>
      <c r="AX218" s="358"/>
      <c r="AY218" s="358"/>
      <c r="AZ218" s="358"/>
      <c r="BA218" s="358"/>
      <c r="BB218" s="358"/>
      <c r="BC218" s="358"/>
      <c r="BD218" s="358"/>
      <c r="BE218" s="358"/>
      <c r="BF218" s="358"/>
      <c r="BG218" s="358"/>
      <c r="BH218" s="358"/>
      <c r="BI218" s="358"/>
      <c r="BJ218" s="358"/>
      <c r="BK218" s="358"/>
      <c r="BL218" s="358"/>
      <c r="BM218" s="358"/>
    </row>
    <row r="219" spans="1:65" ht="40.5" hidden="1" customHeight="1">
      <c r="A219" s="198" t="s">
        <v>2014</v>
      </c>
      <c r="B219" s="388" t="s">
        <v>2015</v>
      </c>
      <c r="C219" s="389" t="s">
        <v>309</v>
      </c>
      <c r="D219" s="390" t="s">
        <v>1428</v>
      </c>
      <c r="E219" s="390" t="s">
        <v>1429</v>
      </c>
      <c r="F219" s="459" t="s">
        <v>2016</v>
      </c>
      <c r="G219" s="197" t="s">
        <v>1992</v>
      </c>
      <c r="H219" s="189"/>
      <c r="I219" s="384"/>
      <c r="J219" s="264"/>
      <c r="K219" s="471">
        <f t="shared" si="8"/>
        <v>0</v>
      </c>
      <c r="L219" s="259"/>
      <c r="M219" s="259"/>
      <c r="N219" s="260"/>
      <c r="S219" s="497"/>
      <c r="AK219" s="358"/>
      <c r="AL219" s="358"/>
      <c r="AM219" s="358"/>
      <c r="AN219" s="358"/>
      <c r="AO219" s="358"/>
      <c r="AP219" s="358"/>
      <c r="AQ219" s="358"/>
      <c r="AR219" s="358"/>
      <c r="AS219" s="358"/>
      <c r="AT219" s="358"/>
      <c r="AU219" s="358"/>
      <c r="AV219" s="358"/>
      <c r="AW219" s="358"/>
      <c r="AX219" s="358"/>
      <c r="AY219" s="358"/>
      <c r="AZ219" s="358"/>
      <c r="BA219" s="358"/>
      <c r="BB219" s="358"/>
      <c r="BC219" s="358"/>
      <c r="BD219" s="358"/>
      <c r="BE219" s="358"/>
      <c r="BF219" s="358"/>
      <c r="BG219" s="358"/>
      <c r="BH219" s="358"/>
      <c r="BI219" s="358"/>
      <c r="BJ219" s="358"/>
      <c r="BK219" s="358"/>
      <c r="BL219" s="358"/>
      <c r="BM219" s="358"/>
    </row>
    <row r="220" spans="1:65" ht="36" hidden="1" customHeight="1">
      <c r="A220" s="198" t="s">
        <v>2017</v>
      </c>
      <c r="B220" s="388" t="s">
        <v>2018</v>
      </c>
      <c r="C220" s="389" t="s">
        <v>309</v>
      </c>
      <c r="D220" s="390" t="s">
        <v>1428</v>
      </c>
      <c r="E220" s="390" t="s">
        <v>1429</v>
      </c>
      <c r="F220" s="459" t="s">
        <v>2019</v>
      </c>
      <c r="G220" s="197" t="s">
        <v>1992</v>
      </c>
      <c r="H220" s="189"/>
      <c r="I220" s="384"/>
      <c r="J220" s="264"/>
      <c r="K220" s="471">
        <f t="shared" si="8"/>
        <v>0</v>
      </c>
      <c r="L220" s="259"/>
      <c r="M220" s="259"/>
      <c r="N220" s="260"/>
      <c r="S220" s="497"/>
      <c r="AK220" s="358"/>
      <c r="AL220" s="358"/>
      <c r="AM220" s="358"/>
      <c r="AN220" s="358"/>
      <c r="AO220" s="358"/>
      <c r="AP220" s="358"/>
      <c r="AQ220" s="358"/>
      <c r="AR220" s="358"/>
      <c r="AS220" s="358"/>
      <c r="AT220" s="358"/>
      <c r="AU220" s="358"/>
      <c r="AV220" s="358"/>
      <c r="AW220" s="358"/>
      <c r="AX220" s="358"/>
      <c r="AY220" s="358"/>
      <c r="AZ220" s="358"/>
      <c r="BA220" s="358"/>
      <c r="BB220" s="358"/>
      <c r="BC220" s="358"/>
      <c r="BD220" s="358"/>
      <c r="BE220" s="358"/>
      <c r="BF220" s="358"/>
      <c r="BG220" s="358"/>
      <c r="BH220" s="358"/>
      <c r="BI220" s="358"/>
      <c r="BJ220" s="358"/>
      <c r="BK220" s="358"/>
      <c r="BL220" s="358"/>
      <c r="BM220" s="358"/>
    </row>
    <row r="221" spans="1:65" ht="36" hidden="1" customHeight="1">
      <c r="A221" s="198" t="s">
        <v>2020</v>
      </c>
      <c r="B221" s="388" t="s">
        <v>2021</v>
      </c>
      <c r="C221" s="389" t="s">
        <v>309</v>
      </c>
      <c r="D221" s="390" t="s">
        <v>1428</v>
      </c>
      <c r="E221" s="390" t="s">
        <v>1429</v>
      </c>
      <c r="F221" s="459" t="s">
        <v>2022</v>
      </c>
      <c r="G221" s="197" t="s">
        <v>1992</v>
      </c>
      <c r="H221" s="189"/>
      <c r="I221" s="384"/>
      <c r="J221" s="264"/>
      <c r="K221" s="471">
        <f t="shared" si="8"/>
        <v>0</v>
      </c>
      <c r="L221" s="259"/>
      <c r="M221" s="259"/>
      <c r="N221" s="260"/>
      <c r="S221" s="497"/>
      <c r="AK221" s="358"/>
      <c r="AL221" s="358"/>
      <c r="AM221" s="358"/>
      <c r="AN221" s="358"/>
      <c r="AO221" s="358"/>
      <c r="AP221" s="358"/>
      <c r="AQ221" s="358"/>
      <c r="AR221" s="358"/>
      <c r="AS221" s="358"/>
      <c r="AT221" s="358"/>
      <c r="AU221" s="358"/>
      <c r="AV221" s="358"/>
      <c r="AW221" s="358"/>
      <c r="AX221" s="358"/>
      <c r="AY221" s="358"/>
      <c r="AZ221" s="358"/>
      <c r="BA221" s="358"/>
      <c r="BB221" s="358"/>
      <c r="BC221" s="358"/>
      <c r="BD221" s="358"/>
      <c r="BE221" s="358"/>
      <c r="BF221" s="358"/>
      <c r="BG221" s="358"/>
      <c r="BH221" s="358"/>
      <c r="BI221" s="358"/>
      <c r="BJ221" s="358"/>
      <c r="BK221" s="358"/>
      <c r="BL221" s="358"/>
      <c r="BM221" s="358"/>
    </row>
    <row r="222" spans="1:65" ht="42" hidden="1" customHeight="1">
      <c r="A222" s="198" t="s">
        <v>2023</v>
      </c>
      <c r="B222" s="388" t="s">
        <v>535</v>
      </c>
      <c r="C222" s="389" t="s">
        <v>1677</v>
      </c>
      <c r="D222" s="390" t="s">
        <v>1428</v>
      </c>
      <c r="E222" s="390" t="s">
        <v>1429</v>
      </c>
      <c r="F222" s="459" t="s">
        <v>2024</v>
      </c>
      <c r="G222" s="197" t="s">
        <v>1992</v>
      </c>
      <c r="H222" s="189"/>
      <c r="I222" s="384"/>
      <c r="J222" s="264"/>
      <c r="K222" s="471">
        <f t="shared" si="8"/>
        <v>0</v>
      </c>
      <c r="L222" s="259"/>
      <c r="M222" s="259"/>
      <c r="N222" s="260"/>
      <c r="S222" s="497"/>
      <c r="T222" s="498"/>
      <c r="AK222" s="358"/>
      <c r="AL222" s="358"/>
      <c r="AM222" s="358"/>
      <c r="AN222" s="358"/>
      <c r="AO222" s="358"/>
      <c r="AP222" s="358"/>
      <c r="AQ222" s="358"/>
      <c r="AR222" s="358"/>
      <c r="AS222" s="358"/>
      <c r="AT222" s="358"/>
      <c r="AU222" s="358"/>
      <c r="AV222" s="358"/>
      <c r="AW222" s="358"/>
      <c r="AX222" s="358"/>
      <c r="AY222" s="358"/>
      <c r="AZ222" s="358"/>
      <c r="BA222" s="358"/>
      <c r="BB222" s="358"/>
      <c r="BC222" s="358"/>
      <c r="BD222" s="358"/>
      <c r="BE222" s="358"/>
      <c r="BF222" s="358"/>
      <c r="BG222" s="358"/>
      <c r="BH222" s="358"/>
      <c r="BI222" s="358"/>
      <c r="BJ222" s="358"/>
      <c r="BK222" s="358"/>
      <c r="BL222" s="358"/>
      <c r="BM222" s="358"/>
    </row>
    <row r="223" spans="1:65" ht="36" hidden="1" customHeight="1">
      <c r="A223" s="198" t="s">
        <v>2025</v>
      </c>
      <c r="B223" s="388" t="s">
        <v>468</v>
      </c>
      <c r="C223" s="389" t="s">
        <v>309</v>
      </c>
      <c r="D223" s="390" t="s">
        <v>1428</v>
      </c>
      <c r="E223" s="390" t="s">
        <v>1429</v>
      </c>
      <c r="F223" s="459" t="s">
        <v>2026</v>
      </c>
      <c r="G223" s="197" t="s">
        <v>1992</v>
      </c>
      <c r="H223" s="189"/>
      <c r="I223" s="384"/>
      <c r="J223" s="264"/>
      <c r="K223" s="471">
        <f t="shared" si="8"/>
        <v>0</v>
      </c>
      <c r="L223" s="259"/>
      <c r="M223" s="259"/>
      <c r="N223" s="260"/>
      <c r="S223" s="497"/>
      <c r="T223" s="498"/>
      <c r="AK223" s="358"/>
      <c r="AL223" s="358"/>
      <c r="AM223" s="358"/>
      <c r="AN223" s="358"/>
      <c r="AO223" s="358"/>
      <c r="AP223" s="358"/>
      <c r="AQ223" s="358"/>
      <c r="AR223" s="358"/>
      <c r="AS223" s="358"/>
      <c r="AT223" s="358"/>
      <c r="AU223" s="358"/>
      <c r="AV223" s="358"/>
      <c r="AW223" s="358"/>
      <c r="AX223" s="358"/>
      <c r="AY223" s="358"/>
      <c r="AZ223" s="358"/>
      <c r="BA223" s="358"/>
      <c r="BB223" s="358"/>
      <c r="BC223" s="358"/>
      <c r="BD223" s="358"/>
      <c r="BE223" s="358"/>
      <c r="BF223" s="358"/>
      <c r="BG223" s="358"/>
      <c r="BH223" s="358"/>
      <c r="BI223" s="358"/>
      <c r="BJ223" s="358"/>
      <c r="BK223" s="358"/>
      <c r="BL223" s="358"/>
      <c r="BM223" s="358"/>
    </row>
    <row r="224" spans="1:65" s="164" customFormat="1" ht="30.75" hidden="1" customHeight="1">
      <c r="A224" s="460"/>
      <c r="B224" s="1460" t="s">
        <v>2027</v>
      </c>
      <c r="C224" s="1461"/>
      <c r="D224" s="461"/>
      <c r="E224" s="461"/>
      <c r="F224" s="462"/>
      <c r="G224" s="463"/>
      <c r="H224" s="464"/>
      <c r="I224" s="481"/>
      <c r="J224" s="482"/>
      <c r="K224" s="483"/>
      <c r="L224" s="481"/>
      <c r="M224" s="484"/>
      <c r="N224" s="485"/>
      <c r="O224" s="486"/>
      <c r="P224" s="486"/>
      <c r="Q224" s="486"/>
      <c r="R224" s="486"/>
      <c r="S224" s="499"/>
      <c r="T224" s="336"/>
      <c r="U224" s="336"/>
      <c r="V224" s="338"/>
      <c r="W224" s="336"/>
      <c r="X224" s="486"/>
      <c r="Y224" s="486"/>
      <c r="Z224" s="486"/>
      <c r="AA224" s="486"/>
      <c r="AB224" s="486"/>
      <c r="AC224" s="486"/>
      <c r="AD224" s="486"/>
      <c r="AE224" s="486"/>
      <c r="AF224" s="486"/>
      <c r="AG224" s="486"/>
      <c r="AH224" s="486"/>
      <c r="AI224" s="486"/>
      <c r="AJ224" s="521"/>
      <c r="AK224" s="522"/>
      <c r="AL224" s="522"/>
      <c r="AM224" s="522"/>
      <c r="AN224" s="522"/>
      <c r="AO224" s="522"/>
      <c r="AP224" s="522"/>
      <c r="AQ224" s="522"/>
      <c r="AR224" s="522"/>
      <c r="AS224" s="522"/>
      <c r="AT224" s="522"/>
      <c r="AU224" s="522"/>
      <c r="AV224" s="522"/>
      <c r="AW224" s="522"/>
      <c r="AX224" s="522"/>
      <c r="AY224" s="522"/>
      <c r="AZ224" s="522"/>
      <c r="BA224" s="522"/>
      <c r="BB224" s="522"/>
      <c r="BC224" s="522"/>
      <c r="BD224" s="522"/>
      <c r="BE224" s="522"/>
      <c r="BF224" s="522"/>
      <c r="BG224" s="522"/>
      <c r="BH224" s="522"/>
      <c r="BI224" s="522"/>
      <c r="BJ224" s="522"/>
      <c r="BK224" s="522"/>
      <c r="BL224" s="522"/>
      <c r="BM224" s="522"/>
    </row>
    <row r="225" spans="1:65" s="156" customFormat="1" ht="73.5" hidden="1" customHeight="1">
      <c r="A225" s="209" t="s">
        <v>2028</v>
      </c>
      <c r="B225" s="210" t="s">
        <v>2029</v>
      </c>
      <c r="C225" s="465" t="s">
        <v>309</v>
      </c>
      <c r="D225" s="212" t="s">
        <v>1428</v>
      </c>
      <c r="E225" s="212" t="s">
        <v>1429</v>
      </c>
      <c r="F225" s="213" t="s">
        <v>2030</v>
      </c>
      <c r="G225" s="214" t="s">
        <v>1992</v>
      </c>
      <c r="H225" s="466"/>
      <c r="I225" s="487"/>
      <c r="J225" s="402">
        <v>678571.43</v>
      </c>
      <c r="K225" s="286">
        <f t="shared" ref="K225:K316" si="9">SUM(H225:J225)</f>
        <v>678571.43</v>
      </c>
      <c r="L225" s="403"/>
      <c r="M225" s="268"/>
      <c r="N225" s="269"/>
      <c r="O225" s="433">
        <f>+K225</f>
        <v>678571.43</v>
      </c>
      <c r="P225" s="433"/>
      <c r="Q225" s="433"/>
      <c r="R225" s="433"/>
      <c r="S225" s="497">
        <f>+K225</f>
        <v>678571.43</v>
      </c>
      <c r="T225" s="184"/>
      <c r="U225" s="332"/>
      <c r="V225" s="500">
        <f>+K225</f>
        <v>678571.43</v>
      </c>
      <c r="W225" s="411"/>
      <c r="X225" s="270"/>
      <c r="Y225" s="446"/>
      <c r="Z225" s="446"/>
      <c r="AA225" s="446"/>
      <c r="AB225" s="446"/>
      <c r="AC225" s="446"/>
      <c r="AD225" s="446"/>
      <c r="AE225" s="270"/>
      <c r="AF225" s="270"/>
      <c r="AG225" s="446"/>
      <c r="AH225" s="270"/>
      <c r="AI225" s="450">
        <f t="shared" ref="AI225:AI227" si="10">SUM(X225:AH225)</f>
        <v>0</v>
      </c>
      <c r="AJ225" s="162" t="s">
        <v>2031</v>
      </c>
      <c r="AK225" s="366"/>
      <c r="AL225" s="360"/>
      <c r="AM225" s="360"/>
      <c r="AN225" s="360"/>
      <c r="AO225" s="360"/>
      <c r="AP225" s="360"/>
      <c r="AQ225" s="360"/>
      <c r="AR225" s="526">
        <f>+K225</f>
        <v>678571.43</v>
      </c>
      <c r="AS225" s="360"/>
      <c r="AT225" s="360"/>
      <c r="AU225" s="360"/>
      <c r="AV225" s="360"/>
      <c r="AW225" s="360"/>
      <c r="AX225" s="360"/>
      <c r="AY225" s="360"/>
      <c r="AZ225" s="360"/>
      <c r="BA225" s="360"/>
      <c r="BB225" s="360"/>
      <c r="BC225" s="360"/>
      <c r="BD225" s="360"/>
      <c r="BE225" s="360"/>
      <c r="BF225" s="360"/>
      <c r="BG225" s="360"/>
      <c r="BH225" s="360"/>
      <c r="BI225" s="360"/>
      <c r="BJ225" s="360"/>
      <c r="BK225" s="360"/>
      <c r="BL225" s="360"/>
      <c r="BM225" s="360"/>
    </row>
    <row r="226" spans="1:65" s="156" customFormat="1" ht="35.25" hidden="1" customHeight="1">
      <c r="A226" s="209" t="s">
        <v>2032</v>
      </c>
      <c r="B226" s="210" t="s">
        <v>2033</v>
      </c>
      <c r="C226" s="465" t="s">
        <v>309</v>
      </c>
      <c r="D226" s="212" t="s">
        <v>1428</v>
      </c>
      <c r="E226" s="212" t="s">
        <v>1429</v>
      </c>
      <c r="F226" s="213" t="s">
        <v>2034</v>
      </c>
      <c r="G226" s="214" t="s">
        <v>1992</v>
      </c>
      <c r="H226" s="466"/>
      <c r="I226" s="487"/>
      <c r="J226" s="402">
        <v>1000000</v>
      </c>
      <c r="K226" s="286">
        <f t="shared" si="9"/>
        <v>1000000</v>
      </c>
      <c r="L226" s="403"/>
      <c r="M226" s="268"/>
      <c r="N226" s="269"/>
      <c r="O226" s="433">
        <f>+K226</f>
        <v>1000000</v>
      </c>
      <c r="P226" s="433"/>
      <c r="Q226" s="433"/>
      <c r="R226" s="433"/>
      <c r="S226" s="450">
        <f>+K226</f>
        <v>1000000</v>
      </c>
      <c r="T226" s="184"/>
      <c r="U226" s="332"/>
      <c r="V226" s="500"/>
      <c r="W226" s="411"/>
      <c r="X226" s="270"/>
      <c r="Y226" s="446"/>
      <c r="Z226" s="446"/>
      <c r="AA226" s="446"/>
      <c r="AB226" s="446"/>
      <c r="AC226" s="446"/>
      <c r="AD226" s="446"/>
      <c r="AE226" s="270"/>
      <c r="AF226" s="270"/>
      <c r="AG226" s="505"/>
      <c r="AH226" s="270"/>
      <c r="AI226" s="450">
        <f t="shared" si="10"/>
        <v>0</v>
      </c>
      <c r="AJ226" s="162"/>
      <c r="AK226" s="366"/>
      <c r="AL226" s="360"/>
      <c r="AM226" s="360"/>
      <c r="AN226" s="360"/>
      <c r="AO226" s="360"/>
      <c r="AP226" s="360"/>
      <c r="AQ226" s="360"/>
      <c r="AR226" s="526">
        <f>+K226</f>
        <v>1000000</v>
      </c>
      <c r="AS226" s="360"/>
      <c r="AT226" s="360"/>
      <c r="AU226" s="360"/>
      <c r="AV226" s="360"/>
      <c r="AW226" s="360"/>
      <c r="AX226" s="360"/>
      <c r="AY226" s="360"/>
      <c r="AZ226" s="360"/>
      <c r="BA226" s="360"/>
      <c r="BB226" s="360"/>
      <c r="BC226" s="360"/>
      <c r="BD226" s="360"/>
      <c r="BE226" s="360"/>
      <c r="BF226" s="360"/>
      <c r="BG226" s="360"/>
      <c r="BH226" s="360"/>
      <c r="BI226" s="360"/>
      <c r="BJ226" s="360"/>
      <c r="BK226" s="360"/>
      <c r="BL226" s="360"/>
      <c r="BM226" s="360"/>
    </row>
    <row r="227" spans="1:65" s="156" customFormat="1" ht="42.75" hidden="1" customHeight="1">
      <c r="A227" s="209"/>
      <c r="B227" s="210" t="s">
        <v>2035</v>
      </c>
      <c r="C227" s="465" t="s">
        <v>309</v>
      </c>
      <c r="D227" s="212" t="s">
        <v>1428</v>
      </c>
      <c r="E227" s="212" t="s">
        <v>1429</v>
      </c>
      <c r="F227" s="213" t="s">
        <v>2036</v>
      </c>
      <c r="G227" s="214" t="s">
        <v>1992</v>
      </c>
      <c r="H227" s="466"/>
      <c r="I227" s="487"/>
      <c r="J227" s="402">
        <v>600000</v>
      </c>
      <c r="K227" s="286">
        <f t="shared" si="9"/>
        <v>600000</v>
      </c>
      <c r="L227" s="403"/>
      <c r="M227" s="268"/>
      <c r="N227" s="269"/>
      <c r="O227" s="450">
        <f>+K227</f>
        <v>600000</v>
      </c>
      <c r="P227" s="450"/>
      <c r="Q227" s="450"/>
      <c r="R227" s="450"/>
      <c r="S227" s="450"/>
      <c r="T227" s="345"/>
      <c r="U227" s="332"/>
      <c r="V227" s="347"/>
      <c r="W227" s="407"/>
      <c r="X227" s="398"/>
      <c r="Y227" s="398"/>
      <c r="Z227" s="398"/>
      <c r="AA227" s="398"/>
      <c r="AB227" s="398"/>
      <c r="AC227" s="398"/>
      <c r="AD227" s="398"/>
      <c r="AE227" s="398"/>
      <c r="AF227" s="512"/>
      <c r="AG227" s="398"/>
      <c r="AH227" s="523"/>
      <c r="AI227" s="450">
        <f t="shared" si="10"/>
        <v>0</v>
      </c>
      <c r="AJ227" s="524"/>
      <c r="AK227" s="525">
        <f>+K227</f>
        <v>600000</v>
      </c>
      <c r="AL227" s="360"/>
      <c r="AM227" s="360"/>
      <c r="AN227" s="360"/>
      <c r="AO227" s="360"/>
      <c r="AP227" s="360"/>
      <c r="AQ227" s="360"/>
      <c r="AR227" s="360"/>
      <c r="AS227" s="360"/>
      <c r="AT227" s="360"/>
      <c r="AU227" s="360"/>
      <c r="AV227" s="360"/>
      <c r="AW227" s="360"/>
      <c r="AX227" s="360"/>
      <c r="AY227" s="360"/>
      <c r="AZ227" s="360"/>
      <c r="BA227" s="360"/>
      <c r="BB227" s="360"/>
      <c r="BC227" s="360"/>
      <c r="BD227" s="360"/>
      <c r="BE227" s="360"/>
      <c r="BF227" s="360"/>
      <c r="BG227" s="360"/>
      <c r="BH227" s="360"/>
      <c r="BI227" s="360"/>
      <c r="BJ227" s="360"/>
      <c r="BK227" s="360"/>
      <c r="BL227" s="360"/>
      <c r="BM227" s="360"/>
    </row>
    <row r="228" spans="1:65" s="156" customFormat="1" ht="42.75" hidden="1" customHeight="1">
      <c r="A228" s="209"/>
      <c r="B228" s="210"/>
      <c r="C228" s="465"/>
      <c r="D228" s="212"/>
      <c r="E228" s="212"/>
      <c r="F228" s="213"/>
      <c r="G228" s="214"/>
      <c r="H228" s="466"/>
      <c r="I228" s="487"/>
      <c r="J228" s="402"/>
      <c r="K228" s="286"/>
      <c r="L228" s="403"/>
      <c r="M228" s="268"/>
      <c r="N228" s="269"/>
      <c r="O228" s="450"/>
      <c r="P228" s="450"/>
      <c r="Q228" s="450"/>
      <c r="R228" s="450"/>
      <c r="S228" s="450"/>
      <c r="T228" s="345"/>
      <c r="U228" s="332"/>
      <c r="V228" s="347"/>
      <c r="W228" s="407"/>
      <c r="X228" s="398"/>
      <c r="Y228" s="398"/>
      <c r="Z228" s="398"/>
      <c r="AA228" s="398"/>
      <c r="AB228" s="398"/>
      <c r="AC228" s="398"/>
      <c r="AD228" s="398"/>
      <c r="AE228" s="398"/>
      <c r="AF228" s="512"/>
      <c r="AG228" s="398"/>
      <c r="AH228" s="523"/>
      <c r="AI228" s="450"/>
      <c r="AJ228" s="524"/>
      <c r="AK228" s="525"/>
      <c r="AL228" s="360"/>
      <c r="AM228" s="360"/>
      <c r="AN228" s="360"/>
      <c r="AO228" s="360"/>
      <c r="AP228" s="360"/>
      <c r="AQ228" s="360"/>
      <c r="AR228" s="360"/>
      <c r="AS228" s="360"/>
      <c r="AT228" s="360"/>
      <c r="AU228" s="360"/>
      <c r="AV228" s="360"/>
      <c r="AW228" s="360"/>
      <c r="AX228" s="360"/>
      <c r="AY228" s="360"/>
      <c r="AZ228" s="360"/>
      <c r="BA228" s="360"/>
      <c r="BB228" s="360"/>
      <c r="BC228" s="360"/>
      <c r="BD228" s="360"/>
      <c r="BE228" s="360"/>
      <c r="BF228" s="360"/>
      <c r="BG228" s="360"/>
      <c r="BH228" s="360"/>
      <c r="BI228" s="360"/>
      <c r="BJ228" s="360"/>
      <c r="BK228" s="360"/>
      <c r="BL228" s="360"/>
      <c r="BM228" s="360"/>
    </row>
    <row r="229" spans="1:65" s="156" customFormat="1" ht="42.75" hidden="1" customHeight="1">
      <c r="A229" s="209"/>
      <c r="B229" s="210" t="s">
        <v>2037</v>
      </c>
      <c r="C229" s="465" t="s">
        <v>309</v>
      </c>
      <c r="D229" s="212" t="s">
        <v>1428</v>
      </c>
      <c r="E229" s="212" t="s">
        <v>1429</v>
      </c>
      <c r="F229" s="467" t="s">
        <v>2038</v>
      </c>
      <c r="G229" s="214"/>
      <c r="H229" s="466"/>
      <c r="I229" s="487"/>
      <c r="J229" s="402">
        <v>1678571.43</v>
      </c>
      <c r="K229" s="286">
        <f t="shared" si="9"/>
        <v>1678571.43</v>
      </c>
      <c r="L229" s="403"/>
      <c r="M229" s="268"/>
      <c r="N229" s="269"/>
      <c r="O229" s="450">
        <f>+K229</f>
        <v>1678571.43</v>
      </c>
      <c r="P229" s="450"/>
      <c r="Q229" s="450"/>
      <c r="R229" s="450"/>
      <c r="S229" s="450">
        <f>+K229</f>
        <v>1678571.43</v>
      </c>
      <c r="T229" s="345"/>
      <c r="U229" s="332"/>
      <c r="V229" s="347"/>
      <c r="W229" s="407"/>
      <c r="X229" s="398"/>
      <c r="Y229" s="398"/>
      <c r="Z229" s="398"/>
      <c r="AA229" s="398"/>
      <c r="AB229" s="398"/>
      <c r="AC229" s="398"/>
      <c r="AD229" s="398"/>
      <c r="AE229" s="398"/>
      <c r="AF229" s="512"/>
      <c r="AG229" s="398"/>
      <c r="AH229" s="523"/>
      <c r="AI229" s="450"/>
      <c r="AJ229" s="524"/>
      <c r="AK229" s="525"/>
      <c r="AL229" s="526">
        <f>+K229</f>
        <v>1678571.43</v>
      </c>
      <c r="AM229" s="360"/>
      <c r="AN229" s="360"/>
      <c r="AO229" s="360"/>
      <c r="AP229" s="360"/>
      <c r="AQ229" s="360"/>
      <c r="AR229" s="360"/>
      <c r="AS229" s="360"/>
      <c r="AT229" s="360"/>
      <c r="AU229" s="360"/>
      <c r="AV229" s="360"/>
      <c r="AW229" s="360"/>
      <c r="AX229" s="360"/>
      <c r="AY229" s="360"/>
      <c r="AZ229" s="360"/>
      <c r="BA229" s="360"/>
      <c r="BB229" s="360"/>
      <c r="BC229" s="360"/>
      <c r="BD229" s="360"/>
      <c r="BE229" s="360"/>
      <c r="BF229" s="360"/>
      <c r="BG229" s="360"/>
      <c r="BH229" s="360"/>
      <c r="BI229" s="360"/>
      <c r="BJ229" s="360"/>
      <c r="BK229" s="360"/>
      <c r="BL229" s="360"/>
      <c r="BM229" s="360"/>
    </row>
    <row r="230" spans="1:65" s="165" customFormat="1" ht="49.5" hidden="1" customHeight="1">
      <c r="A230" s="198" t="s">
        <v>2039</v>
      </c>
      <c r="B230" s="205" t="s">
        <v>2040</v>
      </c>
      <c r="C230" s="468" t="s">
        <v>309</v>
      </c>
      <c r="D230" s="189" t="s">
        <v>1428</v>
      </c>
      <c r="E230" s="189" t="s">
        <v>1429</v>
      </c>
      <c r="F230" s="469" t="s">
        <v>2041</v>
      </c>
      <c r="G230" s="197" t="s">
        <v>1992</v>
      </c>
      <c r="H230" s="470"/>
      <c r="I230" s="259"/>
      <c r="J230" s="264"/>
      <c r="K230" s="488">
        <f t="shared" si="9"/>
        <v>0</v>
      </c>
      <c r="L230" s="401"/>
      <c r="M230" s="259"/>
      <c r="N230" s="260"/>
      <c r="O230" s="489"/>
      <c r="P230" s="489"/>
      <c r="Q230" s="501"/>
      <c r="R230" s="502"/>
      <c r="S230" s="497"/>
      <c r="T230" s="184"/>
      <c r="U230" s="185"/>
      <c r="V230" s="186"/>
      <c r="W230" s="187"/>
      <c r="X230" s="180"/>
      <c r="Y230" s="180"/>
      <c r="Z230" s="180"/>
      <c r="AA230" s="180"/>
      <c r="AB230" s="180"/>
      <c r="AC230" s="180"/>
      <c r="AD230" s="180"/>
      <c r="AE230" s="180"/>
      <c r="AF230" s="180"/>
      <c r="AG230" s="295"/>
      <c r="AH230" s="180"/>
      <c r="AI230" s="180"/>
      <c r="AJ230" s="163" t="s">
        <v>1757</v>
      </c>
      <c r="AK230" s="415"/>
      <c r="AL230" s="527"/>
      <c r="AM230" s="527"/>
      <c r="AN230" s="527"/>
      <c r="AO230" s="527"/>
      <c r="AP230" s="527"/>
      <c r="AQ230" s="527"/>
      <c r="AR230" s="527"/>
      <c r="AS230" s="527"/>
      <c r="AT230" s="527"/>
      <c r="AU230" s="527"/>
      <c r="AV230" s="527"/>
      <c r="AW230" s="527"/>
      <c r="AX230" s="527"/>
      <c r="AY230" s="527"/>
      <c r="AZ230" s="527"/>
      <c r="BA230" s="527"/>
      <c r="BB230" s="527"/>
      <c r="BC230" s="527"/>
      <c r="BD230" s="527"/>
      <c r="BE230" s="527"/>
      <c r="BF230" s="527"/>
      <c r="BG230" s="527"/>
      <c r="BH230" s="527"/>
      <c r="BI230" s="527"/>
      <c r="BJ230" s="527"/>
      <c r="BK230" s="527"/>
      <c r="BL230" s="527"/>
      <c r="BM230" s="527"/>
    </row>
    <row r="231" spans="1:65" s="165" customFormat="1" ht="55.5" hidden="1" customHeight="1">
      <c r="A231" s="198" t="s">
        <v>2042</v>
      </c>
      <c r="B231" s="205" t="s">
        <v>2043</v>
      </c>
      <c r="C231" s="468" t="s">
        <v>309</v>
      </c>
      <c r="D231" s="189" t="s">
        <v>1428</v>
      </c>
      <c r="E231" s="189" t="s">
        <v>1429</v>
      </c>
      <c r="F231" s="469" t="s">
        <v>2041</v>
      </c>
      <c r="G231" s="197" t="s">
        <v>1992</v>
      </c>
      <c r="H231" s="470"/>
      <c r="I231" s="259"/>
      <c r="J231" s="264"/>
      <c r="K231" s="488">
        <f t="shared" si="9"/>
        <v>0</v>
      </c>
      <c r="L231" s="401"/>
      <c r="M231" s="259"/>
      <c r="N231" s="260"/>
      <c r="O231" s="489"/>
      <c r="P231" s="489"/>
      <c r="Q231" s="501"/>
      <c r="R231" s="502"/>
      <c r="S231" s="497"/>
      <c r="T231" s="184"/>
      <c r="U231" s="185"/>
      <c r="V231" s="186"/>
      <c r="W231" s="187"/>
      <c r="X231" s="180"/>
      <c r="Y231" s="180"/>
      <c r="Z231" s="180"/>
      <c r="AA231" s="180"/>
      <c r="AB231" s="180"/>
      <c r="AC231" s="180"/>
      <c r="AD231" s="180"/>
      <c r="AE231" s="180"/>
      <c r="AF231" s="180"/>
      <c r="AG231" s="295"/>
      <c r="AH231" s="180"/>
      <c r="AI231" s="180"/>
      <c r="AJ231" s="163" t="s">
        <v>1757</v>
      </c>
      <c r="AK231" s="415"/>
      <c r="AL231" s="527"/>
      <c r="AM231" s="527"/>
      <c r="AN231" s="527"/>
      <c r="AO231" s="527"/>
      <c r="AP231" s="527"/>
      <c r="AQ231" s="527"/>
      <c r="AR231" s="527"/>
      <c r="AS231" s="527"/>
      <c r="AT231" s="527"/>
      <c r="AU231" s="527"/>
      <c r="AV231" s="527"/>
      <c r="AW231" s="527"/>
      <c r="AX231" s="527"/>
      <c r="AY231" s="527"/>
      <c r="AZ231" s="527"/>
      <c r="BA231" s="527"/>
      <c r="BB231" s="527"/>
      <c r="BC231" s="527"/>
      <c r="BD231" s="527"/>
      <c r="BE231" s="527"/>
      <c r="BF231" s="527"/>
      <c r="BG231" s="527"/>
      <c r="BH231" s="527"/>
      <c r="BI231" s="527"/>
      <c r="BJ231" s="527"/>
      <c r="BK231" s="527"/>
      <c r="BL231" s="527"/>
      <c r="BM231" s="527"/>
    </row>
    <row r="232" spans="1:65" s="165" customFormat="1" ht="55.5" hidden="1" customHeight="1">
      <c r="A232" s="198" t="s">
        <v>2044</v>
      </c>
      <c r="B232" s="205" t="s">
        <v>2045</v>
      </c>
      <c r="C232" s="468" t="s">
        <v>309</v>
      </c>
      <c r="D232" s="189" t="s">
        <v>1428</v>
      </c>
      <c r="E232" s="189" t="s">
        <v>1429</v>
      </c>
      <c r="F232" s="469" t="s">
        <v>2041</v>
      </c>
      <c r="G232" s="197" t="s">
        <v>1992</v>
      </c>
      <c r="H232" s="470"/>
      <c r="I232" s="259"/>
      <c r="J232" s="264"/>
      <c r="K232" s="488">
        <f t="shared" si="9"/>
        <v>0</v>
      </c>
      <c r="L232" s="401"/>
      <c r="M232" s="259"/>
      <c r="N232" s="260"/>
      <c r="O232" s="489"/>
      <c r="P232" s="489"/>
      <c r="Q232" s="501"/>
      <c r="R232" s="502"/>
      <c r="S232" s="497"/>
      <c r="T232" s="184"/>
      <c r="U232" s="185"/>
      <c r="V232" s="186"/>
      <c r="W232" s="187"/>
      <c r="X232" s="180"/>
      <c r="Y232" s="180"/>
      <c r="Z232" s="180"/>
      <c r="AA232" s="180"/>
      <c r="AB232" s="180"/>
      <c r="AC232" s="180"/>
      <c r="AD232" s="180"/>
      <c r="AE232" s="180"/>
      <c r="AF232" s="180"/>
      <c r="AG232" s="295"/>
      <c r="AH232" s="180"/>
      <c r="AI232" s="180"/>
      <c r="AJ232" s="163" t="s">
        <v>1757</v>
      </c>
      <c r="AK232" s="415"/>
      <c r="AL232" s="527"/>
      <c r="AM232" s="527"/>
      <c r="AN232" s="527"/>
      <c r="AO232" s="527"/>
      <c r="AP232" s="527"/>
      <c r="AQ232" s="527"/>
      <c r="AR232" s="527"/>
      <c r="AS232" s="527"/>
      <c r="AT232" s="527"/>
      <c r="AU232" s="527"/>
      <c r="AV232" s="527"/>
      <c r="AW232" s="527"/>
      <c r="AX232" s="527"/>
      <c r="AY232" s="527"/>
      <c r="AZ232" s="527"/>
      <c r="BA232" s="527"/>
      <c r="BB232" s="527"/>
      <c r="BC232" s="527"/>
      <c r="BD232" s="527"/>
      <c r="BE232" s="527"/>
      <c r="BF232" s="527"/>
      <c r="BG232" s="527"/>
      <c r="BH232" s="527"/>
      <c r="BI232" s="527"/>
      <c r="BJ232" s="527"/>
      <c r="BK232" s="527"/>
      <c r="BL232" s="527"/>
      <c r="BM232" s="527"/>
    </row>
    <row r="233" spans="1:65" ht="45" hidden="1" customHeight="1">
      <c r="A233" s="198" t="s">
        <v>2046</v>
      </c>
      <c r="B233" s="205" t="s">
        <v>537</v>
      </c>
      <c r="C233" s="389" t="s">
        <v>309</v>
      </c>
      <c r="D233" s="189" t="s">
        <v>1428</v>
      </c>
      <c r="E233" s="189" t="s">
        <v>1429</v>
      </c>
      <c r="F233" s="201" t="s">
        <v>2047</v>
      </c>
      <c r="G233" s="197" t="s">
        <v>1992</v>
      </c>
      <c r="H233" s="470"/>
      <c r="I233" s="490"/>
      <c r="J233" s="206"/>
      <c r="K233" s="488">
        <f t="shared" si="9"/>
        <v>0</v>
      </c>
      <c r="L233" s="401"/>
      <c r="M233" s="259"/>
      <c r="N233" s="260"/>
      <c r="O233" s="363"/>
      <c r="P233" s="363"/>
      <c r="Q233" s="503"/>
      <c r="R233" s="504"/>
      <c r="S233" s="497"/>
      <c r="T233" s="498"/>
      <c r="U233" s="346"/>
      <c r="V233" s="347"/>
      <c r="W233" s="348"/>
      <c r="X233" s="295"/>
      <c r="Y233" s="295"/>
      <c r="Z233" s="295"/>
      <c r="AA233" s="295"/>
      <c r="AB233" s="295"/>
      <c r="AC233" s="295"/>
      <c r="AD233" s="295"/>
      <c r="AE233" s="295"/>
      <c r="AF233" s="513"/>
      <c r="AG233" s="295"/>
      <c r="AH233" s="528"/>
      <c r="AI233" s="295"/>
      <c r="AJ233" s="529" t="s">
        <v>1757</v>
      </c>
      <c r="AK233" s="530"/>
      <c r="AL233" s="358"/>
      <c r="AM233" s="358"/>
      <c r="AN233" s="358"/>
      <c r="AO233" s="358"/>
      <c r="AP233" s="358"/>
      <c r="AQ233" s="358"/>
      <c r="AR233" s="358"/>
      <c r="AS233" s="358"/>
      <c r="AT233" s="358"/>
      <c r="AU233" s="358"/>
      <c r="AV233" s="358"/>
      <c r="AW233" s="358"/>
      <c r="AX233" s="358"/>
      <c r="AY233" s="358"/>
      <c r="AZ233" s="358"/>
      <c r="BA233" s="358"/>
      <c r="BB233" s="358"/>
      <c r="BC233" s="358"/>
      <c r="BD233" s="358"/>
      <c r="BE233" s="358"/>
      <c r="BF233" s="358"/>
      <c r="BG233" s="358"/>
      <c r="BH233" s="358"/>
      <c r="BI233" s="358"/>
      <c r="BJ233" s="358"/>
      <c r="BK233" s="358"/>
      <c r="BL233" s="358"/>
      <c r="BM233" s="358"/>
    </row>
    <row r="234" spans="1:65" ht="46.5" hidden="1" customHeight="1">
      <c r="A234" s="198" t="s">
        <v>2048</v>
      </c>
      <c r="B234" s="205" t="s">
        <v>539</v>
      </c>
      <c r="C234" s="389" t="s">
        <v>309</v>
      </c>
      <c r="D234" s="189" t="s">
        <v>1428</v>
      </c>
      <c r="E234" s="189" t="s">
        <v>1429</v>
      </c>
      <c r="F234" s="201" t="s">
        <v>2049</v>
      </c>
      <c r="G234" s="197" t="s">
        <v>1992</v>
      </c>
      <c r="H234" s="470"/>
      <c r="I234" s="490"/>
      <c r="J234" s="206"/>
      <c r="K234" s="488">
        <f t="shared" si="9"/>
        <v>0</v>
      </c>
      <c r="L234" s="259"/>
      <c r="M234" s="259"/>
      <c r="N234" s="260"/>
      <c r="O234" s="363"/>
      <c r="P234" s="363"/>
      <c r="Q234" s="503"/>
      <c r="R234" s="504"/>
      <c r="S234" s="497"/>
      <c r="T234" s="498"/>
      <c r="U234" s="346"/>
      <c r="V234" s="347"/>
      <c r="W234" s="348"/>
      <c r="X234" s="448"/>
      <c r="Y234" s="448"/>
      <c r="Z234" s="448"/>
      <c r="AA234" s="448"/>
      <c r="AB234" s="448"/>
      <c r="AC234" s="448"/>
      <c r="AD234" s="448"/>
      <c r="AE234" s="448"/>
      <c r="AF234" s="514"/>
      <c r="AG234" s="448"/>
      <c r="AH234" s="531"/>
      <c r="AI234" s="295"/>
      <c r="AJ234" s="529"/>
      <c r="AK234" s="530"/>
      <c r="AL234" s="358"/>
      <c r="AM234" s="358"/>
      <c r="AN234" s="358"/>
      <c r="AO234" s="358"/>
      <c r="AP234" s="358"/>
      <c r="AQ234" s="358"/>
      <c r="AR234" s="358"/>
      <c r="AS234" s="358"/>
      <c r="AT234" s="358"/>
      <c r="AU234" s="358"/>
      <c r="AV234" s="358"/>
      <c r="AW234" s="358"/>
      <c r="AX234" s="358"/>
      <c r="AY234" s="358"/>
      <c r="AZ234" s="358"/>
      <c r="BA234" s="358"/>
      <c r="BB234" s="358"/>
      <c r="BC234" s="358"/>
      <c r="BD234" s="358"/>
      <c r="BE234" s="358"/>
      <c r="BF234" s="358"/>
      <c r="BG234" s="358"/>
      <c r="BH234" s="358"/>
      <c r="BI234" s="358"/>
      <c r="BJ234" s="358"/>
      <c r="BK234" s="358"/>
      <c r="BL234" s="358"/>
      <c r="BM234" s="358"/>
    </row>
    <row r="235" spans="1:65" ht="31.5" hidden="1" customHeight="1">
      <c r="A235" s="198" t="s">
        <v>2050</v>
      </c>
      <c r="B235" s="205" t="s">
        <v>2051</v>
      </c>
      <c r="C235" s="389" t="s">
        <v>309</v>
      </c>
      <c r="D235" s="189" t="s">
        <v>1428</v>
      </c>
      <c r="E235" s="189" t="s">
        <v>1429</v>
      </c>
      <c r="F235" s="201" t="s">
        <v>2052</v>
      </c>
      <c r="G235" s="197" t="s">
        <v>1992</v>
      </c>
      <c r="H235" s="470"/>
      <c r="I235" s="490"/>
      <c r="J235" s="206"/>
      <c r="K235" s="488">
        <f t="shared" si="9"/>
        <v>0</v>
      </c>
      <c r="L235" s="401"/>
      <c r="M235" s="259"/>
      <c r="N235" s="260"/>
      <c r="O235" s="363"/>
      <c r="P235" s="363"/>
      <c r="Q235" s="503"/>
      <c r="R235" s="504"/>
      <c r="S235" s="497"/>
      <c r="T235" s="345"/>
      <c r="U235" s="346"/>
      <c r="V235" s="347"/>
      <c r="W235" s="348"/>
      <c r="X235" s="448"/>
      <c r="Y235" s="448"/>
      <c r="Z235" s="448"/>
      <c r="AA235" s="448"/>
      <c r="AB235" s="448"/>
      <c r="AC235" s="448"/>
      <c r="AD235" s="448"/>
      <c r="AE235" s="448"/>
      <c r="AF235" s="514"/>
      <c r="AG235" s="448"/>
      <c r="AH235" s="531"/>
      <c r="AI235" s="363">
        <f>SUM(X235:AH235)</f>
        <v>0</v>
      </c>
      <c r="AJ235" s="529"/>
      <c r="AK235" s="530"/>
      <c r="AL235" s="358"/>
      <c r="AM235" s="358"/>
      <c r="AN235" s="358"/>
      <c r="AO235" s="358"/>
      <c r="AP235" s="358"/>
      <c r="AQ235" s="358"/>
      <c r="AR235" s="358"/>
      <c r="AS235" s="358"/>
      <c r="AT235" s="358"/>
      <c r="AU235" s="358"/>
      <c r="AV235" s="358"/>
      <c r="AW235" s="358"/>
      <c r="AX235" s="358"/>
      <c r="AY235" s="358"/>
      <c r="AZ235" s="358"/>
      <c r="BA235" s="358"/>
      <c r="BB235" s="358"/>
      <c r="BC235" s="358"/>
      <c r="BD235" s="358"/>
      <c r="BE235" s="358"/>
      <c r="BF235" s="358"/>
      <c r="BG235" s="358"/>
      <c r="BH235" s="358"/>
      <c r="BI235" s="358"/>
      <c r="BJ235" s="358"/>
      <c r="BK235" s="358"/>
      <c r="BL235" s="358"/>
      <c r="BM235" s="358"/>
    </row>
    <row r="236" spans="1:65" s="156" customFormat="1" ht="57.75" hidden="1" customHeight="1">
      <c r="A236" s="209" t="s">
        <v>2053</v>
      </c>
      <c r="B236" s="210" t="s">
        <v>2054</v>
      </c>
      <c r="C236" s="465" t="s">
        <v>309</v>
      </c>
      <c r="D236" s="212" t="s">
        <v>1428</v>
      </c>
      <c r="E236" s="212" t="s">
        <v>1429</v>
      </c>
      <c r="F236" s="213" t="s">
        <v>2055</v>
      </c>
      <c r="G236" s="214" t="s">
        <v>1992</v>
      </c>
      <c r="H236" s="466"/>
      <c r="I236" s="487"/>
      <c r="J236" s="402">
        <v>778571.43</v>
      </c>
      <c r="K236" s="286">
        <f t="shared" si="9"/>
        <v>778571.43</v>
      </c>
      <c r="L236" s="403"/>
      <c r="M236" s="268"/>
      <c r="N236" s="269"/>
      <c r="O236" s="450">
        <f>+K236</f>
        <v>778571.43</v>
      </c>
      <c r="P236" s="450"/>
      <c r="Q236" s="450"/>
      <c r="R236" s="450"/>
      <c r="S236" s="450"/>
      <c r="T236" s="345"/>
      <c r="U236" s="407"/>
      <c r="V236" s="493">
        <f>+K236</f>
        <v>778571.43</v>
      </c>
      <c r="W236" s="407"/>
      <c r="X236" s="505"/>
      <c r="Y236" s="505"/>
      <c r="Z236" s="505"/>
      <c r="AA236" s="505"/>
      <c r="AB236" s="505"/>
      <c r="AC236" s="505"/>
      <c r="AD236" s="505"/>
      <c r="AE236" s="505"/>
      <c r="AF236" s="515"/>
      <c r="AG236" s="505"/>
      <c r="AH236" s="532"/>
      <c r="AI236" s="398"/>
      <c r="AJ236" s="533"/>
      <c r="AK236" s="360"/>
      <c r="AL236" s="360"/>
      <c r="AM236" s="360"/>
      <c r="AN236" s="360"/>
      <c r="AO236" s="360"/>
      <c r="AP236" s="360"/>
      <c r="AQ236" s="360"/>
      <c r="AR236" s="360"/>
      <c r="AS236" s="360"/>
      <c r="AT236" s="360"/>
      <c r="AU236" s="360"/>
      <c r="AV236" s="360"/>
      <c r="AW236" s="526">
        <f>+K236</f>
        <v>778571.43</v>
      </c>
      <c r="AX236" s="360"/>
      <c r="AY236" s="360"/>
      <c r="AZ236" s="360"/>
      <c r="BA236" s="360"/>
      <c r="BB236" s="360"/>
      <c r="BC236" s="360"/>
      <c r="BD236" s="360"/>
      <c r="BE236" s="360"/>
      <c r="BF236" s="360"/>
      <c r="BG236" s="360"/>
      <c r="BH236" s="360"/>
      <c r="BI236" s="360"/>
      <c r="BJ236" s="360"/>
      <c r="BK236" s="360"/>
      <c r="BL236" s="360"/>
      <c r="BM236" s="360"/>
    </row>
    <row r="237" spans="1:65" ht="44.25" hidden="1" customHeight="1">
      <c r="A237" s="198" t="s">
        <v>2056</v>
      </c>
      <c r="B237" s="205" t="s">
        <v>2057</v>
      </c>
      <c r="C237" s="389" t="s">
        <v>309</v>
      </c>
      <c r="D237" s="189" t="s">
        <v>1428</v>
      </c>
      <c r="E237" s="189" t="s">
        <v>1429</v>
      </c>
      <c r="F237" s="201" t="s">
        <v>2058</v>
      </c>
      <c r="G237" s="197" t="s">
        <v>1992</v>
      </c>
      <c r="H237" s="470"/>
      <c r="I237" s="490"/>
      <c r="J237" s="206"/>
      <c r="K237" s="488">
        <f t="shared" si="9"/>
        <v>0</v>
      </c>
      <c r="L237" s="401"/>
      <c r="M237" s="259"/>
      <c r="N237" s="260"/>
      <c r="O237" s="363"/>
      <c r="P237" s="363"/>
      <c r="Q237" s="503"/>
      <c r="R237" s="504"/>
      <c r="S237" s="497"/>
      <c r="T237" s="345"/>
      <c r="U237" s="346"/>
      <c r="V237" s="347"/>
      <c r="W237" s="348"/>
      <c r="X237" s="448"/>
      <c r="Y237" s="448"/>
      <c r="Z237" s="448"/>
      <c r="AA237" s="448"/>
      <c r="AB237" s="448"/>
      <c r="AC237" s="448"/>
      <c r="AD237" s="448"/>
      <c r="AE237" s="448"/>
      <c r="AF237" s="514"/>
      <c r="AG237" s="448"/>
      <c r="AH237" s="531"/>
      <c r="AI237" s="295"/>
      <c r="AJ237" s="520"/>
      <c r="AK237" s="358"/>
      <c r="AL237" s="358"/>
      <c r="AM237" s="358"/>
      <c r="AN237" s="358"/>
      <c r="AO237" s="358"/>
      <c r="AP237" s="358"/>
      <c r="AQ237" s="358"/>
      <c r="AR237" s="358"/>
      <c r="AS237" s="358"/>
      <c r="AT237" s="358"/>
      <c r="AU237" s="358"/>
      <c r="AV237" s="358"/>
      <c r="AW237" s="358"/>
      <c r="AX237" s="358"/>
      <c r="AY237" s="358"/>
      <c r="AZ237" s="358"/>
      <c r="BA237" s="358"/>
      <c r="BB237" s="358"/>
      <c r="BC237" s="358"/>
      <c r="BD237" s="358"/>
      <c r="BE237" s="358"/>
      <c r="BF237" s="358"/>
      <c r="BG237" s="358"/>
      <c r="BH237" s="358"/>
      <c r="BI237" s="358"/>
      <c r="BJ237" s="358"/>
      <c r="BK237" s="358"/>
      <c r="BL237" s="358"/>
      <c r="BM237" s="358"/>
    </row>
    <row r="238" spans="1:65" ht="53.25" hidden="1" customHeight="1">
      <c r="A238" s="198" t="s">
        <v>2059</v>
      </c>
      <c r="B238" s="205" t="s">
        <v>572</v>
      </c>
      <c r="C238" s="389" t="s">
        <v>309</v>
      </c>
      <c r="D238" s="189" t="s">
        <v>1428</v>
      </c>
      <c r="E238" s="189" t="s">
        <v>1429</v>
      </c>
      <c r="F238" s="201" t="s">
        <v>2060</v>
      </c>
      <c r="G238" s="197" t="s">
        <v>1992</v>
      </c>
      <c r="H238" s="470"/>
      <c r="I238" s="490"/>
      <c r="J238" s="206"/>
      <c r="K238" s="488">
        <f t="shared" si="9"/>
        <v>0</v>
      </c>
      <c r="L238" s="401"/>
      <c r="M238" s="259"/>
      <c r="N238" s="260"/>
      <c r="O238" s="363"/>
      <c r="P238" s="363"/>
      <c r="Q238" s="503"/>
      <c r="R238" s="504"/>
      <c r="S238" s="497"/>
      <c r="T238" s="498"/>
      <c r="U238" s="337"/>
      <c r="V238" s="338"/>
      <c r="W238" s="339"/>
      <c r="X238" s="506"/>
      <c r="Y238" s="506"/>
      <c r="Z238" s="506"/>
      <c r="AA238" s="506"/>
      <c r="AB238" s="506"/>
      <c r="AC238" s="506"/>
      <c r="AD238" s="506"/>
      <c r="AE238" s="506"/>
      <c r="AF238" s="516"/>
      <c r="AG238" s="534"/>
      <c r="AH238" s="535"/>
      <c r="AI238" s="277"/>
      <c r="AJ238" s="529" t="s">
        <v>2061</v>
      </c>
      <c r="AK238" s="530"/>
      <c r="AL238" s="358"/>
      <c r="AM238" s="358"/>
      <c r="AN238" s="358"/>
      <c r="AO238" s="358"/>
      <c r="AP238" s="358"/>
      <c r="AQ238" s="358"/>
      <c r="AR238" s="358"/>
      <c r="AS238" s="358"/>
      <c r="AT238" s="358"/>
      <c r="AU238" s="358"/>
      <c r="AV238" s="358"/>
      <c r="AW238" s="358"/>
      <c r="AX238" s="358"/>
      <c r="AY238" s="358"/>
      <c r="AZ238" s="358"/>
      <c r="BA238" s="358"/>
      <c r="BB238" s="358"/>
      <c r="BC238" s="358"/>
      <c r="BD238" s="358"/>
      <c r="BE238" s="358"/>
      <c r="BF238" s="358"/>
      <c r="BG238" s="358"/>
      <c r="BH238" s="358"/>
      <c r="BI238" s="358"/>
      <c r="BJ238" s="358"/>
      <c r="BK238" s="358"/>
      <c r="BL238" s="358"/>
      <c r="BM238" s="358"/>
    </row>
    <row r="239" spans="1:65" s="159" customFormat="1" ht="43.5" hidden="1" customHeight="1">
      <c r="A239" s="198" t="s">
        <v>2062</v>
      </c>
      <c r="B239" s="205" t="s">
        <v>2063</v>
      </c>
      <c r="C239" s="389" t="s">
        <v>309</v>
      </c>
      <c r="D239" s="189" t="s">
        <v>1428</v>
      </c>
      <c r="E239" s="189" t="s">
        <v>1429</v>
      </c>
      <c r="F239" s="201" t="s">
        <v>2064</v>
      </c>
      <c r="G239" s="197" t="s">
        <v>1992</v>
      </c>
      <c r="H239" s="470"/>
      <c r="I239" s="490"/>
      <c r="J239" s="206"/>
      <c r="K239" s="488">
        <f t="shared" si="9"/>
        <v>0</v>
      </c>
      <c r="L239" s="401"/>
      <c r="M239" s="259"/>
      <c r="N239" s="260"/>
      <c r="O239" s="363"/>
      <c r="P239" s="363"/>
      <c r="Q239" s="503"/>
      <c r="R239" s="504"/>
      <c r="S239" s="497"/>
      <c r="T239" s="345"/>
      <c r="U239" s="346"/>
      <c r="V239" s="347"/>
      <c r="W239" s="345"/>
      <c r="X239" s="448"/>
      <c r="Y239" s="448"/>
      <c r="Z239" s="448"/>
      <c r="AA239" s="448"/>
      <c r="AB239" s="448"/>
      <c r="AC239" s="448"/>
      <c r="AD239" s="448"/>
      <c r="AE239" s="448"/>
      <c r="AF239" s="514"/>
      <c r="AG239" s="448"/>
      <c r="AH239" s="531"/>
      <c r="AI239" s="295"/>
      <c r="AJ239" s="518"/>
      <c r="AK239" s="370"/>
      <c r="AL239" s="370"/>
      <c r="AM239" s="370"/>
      <c r="AN239" s="370"/>
      <c r="AO239" s="370"/>
      <c r="AP239" s="370"/>
      <c r="AQ239" s="370"/>
      <c r="AR239" s="370"/>
      <c r="AS239" s="370"/>
      <c r="AT239" s="370"/>
      <c r="AU239" s="370"/>
      <c r="AV239" s="370"/>
      <c r="AW239" s="370"/>
      <c r="AX239" s="370"/>
      <c r="AY239" s="370"/>
      <c r="AZ239" s="370"/>
      <c r="BA239" s="370"/>
      <c r="BB239" s="370"/>
      <c r="BC239" s="370"/>
      <c r="BD239" s="370"/>
      <c r="BE239" s="370"/>
      <c r="BF239" s="370"/>
      <c r="BG239" s="370"/>
      <c r="BH239" s="370"/>
      <c r="BI239" s="370"/>
      <c r="BJ239" s="370"/>
      <c r="BK239" s="370"/>
      <c r="BL239" s="370"/>
      <c r="BM239" s="370"/>
    </row>
    <row r="240" spans="1:65" s="159" customFormat="1" ht="39" hidden="1" customHeight="1">
      <c r="A240" s="198" t="s">
        <v>2065</v>
      </c>
      <c r="B240" s="205" t="s">
        <v>541</v>
      </c>
      <c r="C240" s="389" t="s">
        <v>309</v>
      </c>
      <c r="D240" s="189" t="s">
        <v>1428</v>
      </c>
      <c r="E240" s="189" t="s">
        <v>1429</v>
      </c>
      <c r="F240" s="201" t="s">
        <v>2066</v>
      </c>
      <c r="G240" s="197" t="s">
        <v>1992</v>
      </c>
      <c r="H240" s="470"/>
      <c r="I240" s="490"/>
      <c r="J240" s="206"/>
      <c r="K240" s="488">
        <f t="shared" si="9"/>
        <v>0</v>
      </c>
      <c r="L240" s="259"/>
      <c r="M240" s="259"/>
      <c r="N240" s="260"/>
      <c r="O240" s="363"/>
      <c r="P240" s="363"/>
      <c r="Q240" s="503"/>
      <c r="R240" s="504"/>
      <c r="S240" s="497"/>
      <c r="T240" s="498"/>
      <c r="U240" s="346"/>
      <c r="V240" s="347"/>
      <c r="W240" s="345"/>
      <c r="X240" s="448"/>
      <c r="Y240" s="448"/>
      <c r="Z240" s="448"/>
      <c r="AA240" s="448"/>
      <c r="AB240" s="448"/>
      <c r="AC240" s="448"/>
      <c r="AD240" s="448"/>
      <c r="AE240" s="448"/>
      <c r="AF240" s="514"/>
      <c r="AG240" s="448"/>
      <c r="AH240" s="531"/>
      <c r="AI240" s="295"/>
      <c r="AJ240" s="518"/>
      <c r="AK240" s="370"/>
      <c r="AL240" s="370"/>
      <c r="AM240" s="370"/>
      <c r="AN240" s="370"/>
      <c r="AO240" s="370"/>
      <c r="AP240" s="370"/>
      <c r="AQ240" s="370"/>
      <c r="AR240" s="370"/>
      <c r="AS240" s="370"/>
      <c r="AT240" s="370"/>
      <c r="AU240" s="370"/>
      <c r="AV240" s="370"/>
      <c r="AW240" s="370"/>
      <c r="AX240" s="370"/>
      <c r="AY240" s="370"/>
      <c r="AZ240" s="370"/>
      <c r="BA240" s="370"/>
      <c r="BB240" s="370"/>
      <c r="BC240" s="370"/>
      <c r="BD240" s="370"/>
      <c r="BE240" s="370"/>
      <c r="BF240" s="370"/>
      <c r="BG240" s="370"/>
      <c r="BH240" s="370"/>
      <c r="BI240" s="370"/>
      <c r="BJ240" s="370"/>
      <c r="BK240" s="370"/>
      <c r="BL240" s="370"/>
      <c r="BM240" s="370"/>
    </row>
    <row r="241" spans="1:65" s="159" customFormat="1" ht="46.5" hidden="1" customHeight="1">
      <c r="A241" s="198" t="s">
        <v>2067</v>
      </c>
      <c r="B241" s="205" t="s">
        <v>2068</v>
      </c>
      <c r="C241" s="389" t="s">
        <v>309</v>
      </c>
      <c r="D241" s="189" t="s">
        <v>1428</v>
      </c>
      <c r="E241" s="189" t="s">
        <v>1429</v>
      </c>
      <c r="F241" s="201" t="s">
        <v>2069</v>
      </c>
      <c r="G241" s="197" t="s">
        <v>1992</v>
      </c>
      <c r="H241" s="470"/>
      <c r="I241" s="490"/>
      <c r="J241" s="206"/>
      <c r="K241" s="488">
        <f t="shared" si="9"/>
        <v>0</v>
      </c>
      <c r="L241" s="401"/>
      <c r="M241" s="259"/>
      <c r="N241" s="260"/>
      <c r="O241" s="363"/>
      <c r="P241" s="363"/>
      <c r="Q241" s="503"/>
      <c r="R241" s="504"/>
      <c r="S241" s="497"/>
      <c r="T241" s="345"/>
      <c r="U241" s="346"/>
      <c r="V241" s="347"/>
      <c r="W241" s="345"/>
      <c r="X241" s="448"/>
      <c r="Y241" s="448"/>
      <c r="Z241" s="448"/>
      <c r="AA241" s="448"/>
      <c r="AB241" s="448"/>
      <c r="AC241" s="448"/>
      <c r="AD241" s="448"/>
      <c r="AE241" s="448"/>
      <c r="AF241" s="514"/>
      <c r="AG241" s="448"/>
      <c r="AH241" s="531"/>
      <c r="AI241" s="295"/>
      <c r="AJ241" s="518"/>
      <c r="AK241" s="370"/>
      <c r="AL241" s="370"/>
      <c r="AM241" s="370"/>
      <c r="AN241" s="370"/>
      <c r="AO241" s="370"/>
      <c r="AP241" s="370"/>
      <c r="AQ241" s="370"/>
      <c r="AR241" s="370"/>
      <c r="AS241" s="370"/>
      <c r="AT241" s="370"/>
      <c r="AU241" s="370"/>
      <c r="AV241" s="370"/>
      <c r="AW241" s="370"/>
      <c r="AX241" s="370"/>
      <c r="AY241" s="370"/>
      <c r="AZ241" s="370"/>
      <c r="BA241" s="370"/>
      <c r="BB241" s="370"/>
      <c r="BC241" s="370"/>
      <c r="BD241" s="370"/>
      <c r="BE241" s="370"/>
      <c r="BF241" s="370"/>
      <c r="BG241" s="370"/>
      <c r="BH241" s="370"/>
      <c r="BI241" s="370"/>
      <c r="BJ241" s="370"/>
      <c r="BK241" s="370"/>
      <c r="BL241" s="370"/>
      <c r="BM241" s="370"/>
    </row>
    <row r="242" spans="1:65" s="159" customFormat="1" ht="46.5" hidden="1" customHeight="1">
      <c r="A242" s="198" t="s">
        <v>2070</v>
      </c>
      <c r="B242" s="205" t="s">
        <v>573</v>
      </c>
      <c r="C242" s="389" t="s">
        <v>309</v>
      </c>
      <c r="D242" s="189" t="s">
        <v>1428</v>
      </c>
      <c r="E242" s="189" t="s">
        <v>1429</v>
      </c>
      <c r="F242" s="201" t="s">
        <v>2071</v>
      </c>
      <c r="G242" s="197" t="s">
        <v>1992</v>
      </c>
      <c r="H242" s="470"/>
      <c r="I242" s="490"/>
      <c r="J242" s="206"/>
      <c r="K242" s="488">
        <f t="shared" si="9"/>
        <v>0</v>
      </c>
      <c r="L242" s="401"/>
      <c r="M242" s="259"/>
      <c r="N242" s="260"/>
      <c r="O242" s="363"/>
      <c r="P242" s="363"/>
      <c r="Q242" s="503"/>
      <c r="R242" s="504"/>
      <c r="S242" s="497"/>
      <c r="T242" s="498"/>
      <c r="U242" s="346"/>
      <c r="V242" s="347"/>
      <c r="W242" s="345"/>
      <c r="X242" s="448"/>
      <c r="Y242" s="448"/>
      <c r="Z242" s="448"/>
      <c r="AA242" s="448"/>
      <c r="AB242" s="448"/>
      <c r="AC242" s="448"/>
      <c r="AD242" s="448"/>
      <c r="AE242" s="448"/>
      <c r="AF242" s="514"/>
      <c r="AG242" s="448"/>
      <c r="AH242" s="531"/>
      <c r="AI242" s="363">
        <f>SUM(X242:AH242)</f>
        <v>0</v>
      </c>
      <c r="AJ242" s="518"/>
      <c r="AK242" s="370"/>
      <c r="AL242" s="370"/>
      <c r="AM242" s="370"/>
      <c r="AN242" s="370"/>
      <c r="AO242" s="370"/>
      <c r="AP242" s="370"/>
      <c r="AQ242" s="370"/>
      <c r="AR242" s="370"/>
      <c r="AS242" s="370"/>
      <c r="AT242" s="370"/>
      <c r="AU242" s="370"/>
      <c r="AV242" s="370"/>
      <c r="AW242" s="370"/>
      <c r="AX242" s="370"/>
      <c r="AY242" s="370"/>
      <c r="AZ242" s="370"/>
      <c r="BA242" s="370"/>
      <c r="BB242" s="370"/>
      <c r="BC242" s="370"/>
      <c r="BD242" s="370"/>
      <c r="BE242" s="370"/>
      <c r="BF242" s="370"/>
      <c r="BG242" s="370"/>
      <c r="BH242" s="370"/>
      <c r="BI242" s="370"/>
      <c r="BJ242" s="370"/>
      <c r="BK242" s="370"/>
      <c r="BL242" s="370"/>
      <c r="BM242" s="370"/>
    </row>
    <row r="243" spans="1:65" ht="57" hidden="1" customHeight="1">
      <c r="A243" s="198" t="s">
        <v>2072</v>
      </c>
      <c r="B243" s="205" t="s">
        <v>543</v>
      </c>
      <c r="C243" s="389" t="s">
        <v>309</v>
      </c>
      <c r="D243" s="189" t="s">
        <v>1428</v>
      </c>
      <c r="E243" s="189" t="s">
        <v>1429</v>
      </c>
      <c r="F243" s="201" t="s">
        <v>2073</v>
      </c>
      <c r="G243" s="197" t="s">
        <v>1992</v>
      </c>
      <c r="H243" s="470"/>
      <c r="I243" s="490"/>
      <c r="J243" s="206"/>
      <c r="K243" s="488">
        <f t="shared" si="9"/>
        <v>0</v>
      </c>
      <c r="L243" s="259"/>
      <c r="M243" s="259"/>
      <c r="N243" s="260"/>
      <c r="O243" s="363"/>
      <c r="P243" s="363"/>
      <c r="Q243" s="503"/>
      <c r="R243" s="504"/>
      <c r="S243" s="497"/>
      <c r="T243" s="498"/>
      <c r="U243" s="346"/>
      <c r="V243" s="347"/>
      <c r="W243" s="348"/>
      <c r="X243" s="295"/>
      <c r="Y243" s="295"/>
      <c r="Z243" s="295"/>
      <c r="AA243" s="295"/>
      <c r="AB243" s="295"/>
      <c r="AC243" s="295"/>
      <c r="AD243" s="295"/>
      <c r="AE243" s="295"/>
      <c r="AF243" s="513"/>
      <c r="AG243" s="295"/>
      <c r="AH243" s="528"/>
      <c r="AI243" s="295"/>
      <c r="AJ243" s="529" t="s">
        <v>2074</v>
      </c>
      <c r="AK243" s="530"/>
      <c r="AL243" s="358"/>
      <c r="AM243" s="358"/>
      <c r="AN243" s="358"/>
      <c r="AO243" s="358"/>
      <c r="AP243" s="358"/>
      <c r="AQ243" s="358"/>
      <c r="AR243" s="358"/>
      <c r="AS243" s="358"/>
      <c r="AT243" s="358"/>
      <c r="AU243" s="358"/>
      <c r="AV243" s="358"/>
      <c r="AW243" s="358"/>
      <c r="AX243" s="358"/>
      <c r="AY243" s="358"/>
      <c r="AZ243" s="358"/>
      <c r="BA243" s="358"/>
      <c r="BB243" s="358"/>
      <c r="BC243" s="358"/>
      <c r="BD243" s="358"/>
      <c r="BE243" s="358"/>
      <c r="BF243" s="358"/>
      <c r="BG243" s="358"/>
      <c r="BH243" s="358"/>
      <c r="BI243" s="358"/>
      <c r="BJ243" s="358"/>
      <c r="BK243" s="358"/>
      <c r="BL243" s="358"/>
      <c r="BM243" s="358"/>
    </row>
    <row r="244" spans="1:65" ht="58.5" hidden="1" customHeight="1">
      <c r="A244" s="198" t="s">
        <v>2075</v>
      </c>
      <c r="B244" s="205" t="s">
        <v>544</v>
      </c>
      <c r="C244" s="389" t="s">
        <v>309</v>
      </c>
      <c r="D244" s="189" t="s">
        <v>1428</v>
      </c>
      <c r="E244" s="189" t="s">
        <v>1429</v>
      </c>
      <c r="F244" s="201" t="s">
        <v>2076</v>
      </c>
      <c r="G244" s="197" t="s">
        <v>1992</v>
      </c>
      <c r="H244" s="470"/>
      <c r="I244" s="490"/>
      <c r="J244" s="206"/>
      <c r="K244" s="488">
        <f t="shared" si="9"/>
        <v>0</v>
      </c>
      <c r="L244" s="401"/>
      <c r="M244" s="259"/>
      <c r="N244" s="260"/>
      <c r="O244" s="363"/>
      <c r="P244" s="363"/>
      <c r="Q244" s="503"/>
      <c r="R244" s="504"/>
      <c r="S244" s="497"/>
      <c r="T244" s="498"/>
      <c r="U244" s="346"/>
      <c r="V244" s="347"/>
      <c r="W244" s="348"/>
      <c r="X244" s="295"/>
      <c r="Y244" s="295"/>
      <c r="Z244" s="295"/>
      <c r="AA244" s="295"/>
      <c r="AB244" s="295"/>
      <c r="AC244" s="295"/>
      <c r="AD244" s="295"/>
      <c r="AE244" s="295"/>
      <c r="AF244" s="513"/>
      <c r="AG244" s="295"/>
      <c r="AH244" s="528"/>
      <c r="AI244" s="295"/>
      <c r="AJ244" s="529"/>
      <c r="AK244" s="530"/>
      <c r="AL244" s="358"/>
      <c r="AM244" s="358"/>
      <c r="AN244" s="358"/>
      <c r="AO244" s="358"/>
      <c r="AP244" s="358"/>
      <c r="AQ244" s="358"/>
      <c r="AR244" s="358"/>
      <c r="AS244" s="358"/>
      <c r="AT244" s="358"/>
      <c r="AU244" s="358"/>
      <c r="AV244" s="358"/>
      <c r="AW244" s="358"/>
      <c r="AX244" s="358"/>
      <c r="AY244" s="358"/>
      <c r="AZ244" s="358"/>
      <c r="BA244" s="358"/>
      <c r="BB244" s="358"/>
      <c r="BC244" s="358"/>
      <c r="BD244" s="358"/>
      <c r="BE244" s="358"/>
      <c r="BF244" s="358"/>
      <c r="BG244" s="358"/>
      <c r="BH244" s="358"/>
      <c r="BI244" s="358"/>
      <c r="BJ244" s="358"/>
      <c r="BK244" s="358"/>
      <c r="BL244" s="358"/>
      <c r="BM244" s="358"/>
    </row>
    <row r="245" spans="1:65" s="159" customFormat="1" ht="39.75" hidden="1" customHeight="1">
      <c r="A245" s="198" t="s">
        <v>2077</v>
      </c>
      <c r="B245" s="205" t="s">
        <v>2078</v>
      </c>
      <c r="C245" s="389" t="s">
        <v>309</v>
      </c>
      <c r="D245" s="189" t="s">
        <v>1428</v>
      </c>
      <c r="E245" s="189" t="s">
        <v>1429</v>
      </c>
      <c r="F245" s="201" t="s">
        <v>2079</v>
      </c>
      <c r="G245" s="197" t="s">
        <v>1992</v>
      </c>
      <c r="H245" s="470"/>
      <c r="I245" s="490"/>
      <c r="J245" s="206"/>
      <c r="K245" s="488">
        <f t="shared" si="9"/>
        <v>0</v>
      </c>
      <c r="L245" s="401"/>
      <c r="M245" s="259"/>
      <c r="N245" s="260"/>
      <c r="O245" s="363"/>
      <c r="P245" s="363"/>
      <c r="Q245" s="503"/>
      <c r="R245" s="504"/>
      <c r="S245" s="497"/>
      <c r="T245" s="345"/>
      <c r="U245" s="346"/>
      <c r="V245" s="347"/>
      <c r="W245" s="345"/>
      <c r="X245" s="295"/>
      <c r="Y245" s="295"/>
      <c r="Z245" s="295"/>
      <c r="AA245" s="295"/>
      <c r="AB245" s="295"/>
      <c r="AC245" s="295"/>
      <c r="AD245" s="295"/>
      <c r="AE245" s="295"/>
      <c r="AF245" s="513"/>
      <c r="AG245" s="295"/>
      <c r="AH245" s="528"/>
      <c r="AI245" s="295"/>
      <c r="AJ245" s="536" t="s">
        <v>2031</v>
      </c>
      <c r="AK245" s="415"/>
      <c r="AL245" s="370"/>
      <c r="AM245" s="370"/>
      <c r="AN245" s="370"/>
      <c r="AO245" s="370"/>
      <c r="AP245" s="370"/>
      <c r="AQ245" s="370"/>
      <c r="AR245" s="370"/>
      <c r="AS245" s="370"/>
      <c r="AT245" s="370"/>
      <c r="AU245" s="370"/>
      <c r="AV245" s="370"/>
      <c r="AW245" s="370"/>
      <c r="AX245" s="370"/>
      <c r="AY245" s="370"/>
      <c r="AZ245" s="370"/>
      <c r="BA245" s="370"/>
      <c r="BB245" s="370"/>
      <c r="BC245" s="370"/>
      <c r="BD245" s="370"/>
      <c r="BE245" s="370"/>
      <c r="BF245" s="370"/>
      <c r="BG245" s="370"/>
      <c r="BH245" s="370"/>
      <c r="BI245" s="370"/>
      <c r="BJ245" s="370"/>
      <c r="BK245" s="370"/>
      <c r="BL245" s="370"/>
      <c r="BM245" s="370"/>
    </row>
    <row r="246" spans="1:65" ht="45" hidden="1" customHeight="1">
      <c r="A246" s="198" t="s">
        <v>2080</v>
      </c>
      <c r="B246" s="205" t="s">
        <v>2081</v>
      </c>
      <c r="C246" s="389" t="s">
        <v>309</v>
      </c>
      <c r="D246" s="189" t="s">
        <v>1428</v>
      </c>
      <c r="E246" s="189" t="s">
        <v>1429</v>
      </c>
      <c r="F246" s="201" t="s">
        <v>2082</v>
      </c>
      <c r="G246" s="197" t="s">
        <v>1992</v>
      </c>
      <c r="H246" s="470"/>
      <c r="I246" s="490"/>
      <c r="J246" s="206"/>
      <c r="K246" s="488">
        <f t="shared" si="9"/>
        <v>0</v>
      </c>
      <c r="L246" s="401"/>
      <c r="M246" s="259"/>
      <c r="N246" s="260"/>
      <c r="O246" s="363"/>
      <c r="P246" s="363"/>
      <c r="Q246" s="503"/>
      <c r="R246" s="504"/>
      <c r="S246" s="497"/>
      <c r="T246" s="345"/>
      <c r="U246" s="346"/>
      <c r="V246" s="347"/>
      <c r="W246" s="348"/>
      <c r="X246" s="295"/>
      <c r="Y246" s="295"/>
      <c r="Z246" s="295"/>
      <c r="AA246" s="295"/>
      <c r="AB246" s="295"/>
      <c r="AC246" s="295"/>
      <c r="AD246" s="295"/>
      <c r="AE246" s="295"/>
      <c r="AF246" s="513"/>
      <c r="AG246" s="295"/>
      <c r="AH246" s="528"/>
      <c r="AI246" s="295"/>
      <c r="AJ246" s="529" t="s">
        <v>2074</v>
      </c>
      <c r="AK246" s="530"/>
      <c r="AL246" s="358"/>
      <c r="AM246" s="358"/>
      <c r="AN246" s="358"/>
      <c r="AO246" s="358"/>
      <c r="AP246" s="358"/>
      <c r="AQ246" s="358"/>
      <c r="AR246" s="358"/>
      <c r="AS246" s="358"/>
      <c r="AT246" s="358"/>
      <c r="AU246" s="358"/>
      <c r="AV246" s="358"/>
      <c r="AW246" s="358"/>
      <c r="AX246" s="358"/>
      <c r="AY246" s="358"/>
      <c r="AZ246" s="358"/>
      <c r="BA246" s="358"/>
      <c r="BB246" s="358"/>
      <c r="BC246" s="358"/>
      <c r="BD246" s="358"/>
      <c r="BE246" s="358"/>
      <c r="BF246" s="358"/>
      <c r="BG246" s="358"/>
      <c r="BH246" s="358"/>
      <c r="BI246" s="358"/>
      <c r="BJ246" s="358"/>
      <c r="BK246" s="358"/>
      <c r="BL246" s="358"/>
      <c r="BM246" s="358"/>
    </row>
    <row r="247" spans="1:65" ht="49.5" hidden="1" customHeight="1">
      <c r="A247" s="198" t="s">
        <v>2083</v>
      </c>
      <c r="B247" s="205" t="s">
        <v>583</v>
      </c>
      <c r="C247" s="389" t="s">
        <v>309</v>
      </c>
      <c r="D247" s="189" t="s">
        <v>1428</v>
      </c>
      <c r="E247" s="189" t="s">
        <v>1429</v>
      </c>
      <c r="F247" s="201" t="s">
        <v>2084</v>
      </c>
      <c r="G247" s="197" t="s">
        <v>1992</v>
      </c>
      <c r="H247" s="470"/>
      <c r="I247" s="490"/>
      <c r="J247" s="206"/>
      <c r="K247" s="488">
        <f t="shared" si="9"/>
        <v>0</v>
      </c>
      <c r="L247" s="259"/>
      <c r="M247" s="259"/>
      <c r="N247" s="260"/>
      <c r="O247" s="363"/>
      <c r="P247" s="363"/>
      <c r="Q247" s="503"/>
      <c r="R247" s="504"/>
      <c r="S247" s="497"/>
      <c r="T247" s="498"/>
      <c r="U247" s="346"/>
      <c r="V247" s="347"/>
      <c r="W247" s="348"/>
      <c r="X247" s="295"/>
      <c r="Y247" s="295"/>
      <c r="Z247" s="295"/>
      <c r="AA247" s="295"/>
      <c r="AB247" s="295"/>
      <c r="AC247" s="295"/>
      <c r="AD247" s="295"/>
      <c r="AE247" s="295"/>
      <c r="AF247" s="513"/>
      <c r="AG247" s="295"/>
      <c r="AH247" s="528"/>
      <c r="AI247" s="295"/>
      <c r="AJ247" s="529"/>
      <c r="AK247" s="530"/>
      <c r="AL247" s="358"/>
      <c r="AM247" s="358"/>
      <c r="AN247" s="358"/>
      <c r="AO247" s="358"/>
      <c r="AP247" s="358"/>
      <c r="AQ247" s="358"/>
      <c r="AR247" s="358"/>
      <c r="AS247" s="358"/>
      <c r="AT247" s="358"/>
      <c r="AU247" s="358"/>
      <c r="AV247" s="358"/>
      <c r="AW247" s="358"/>
      <c r="AX247" s="358"/>
      <c r="AY247" s="358"/>
      <c r="AZ247" s="358"/>
      <c r="BA247" s="358"/>
      <c r="BB247" s="358"/>
      <c r="BC247" s="358"/>
      <c r="BD247" s="358"/>
      <c r="BE247" s="358"/>
      <c r="BF247" s="358"/>
      <c r="BG247" s="358"/>
      <c r="BH247" s="358"/>
      <c r="BI247" s="358"/>
      <c r="BJ247" s="358"/>
      <c r="BK247" s="358"/>
      <c r="BL247" s="358"/>
      <c r="BM247" s="358"/>
    </row>
    <row r="248" spans="1:65" ht="62.25" hidden="1" customHeight="1">
      <c r="A248" s="198" t="s">
        <v>2085</v>
      </c>
      <c r="B248" s="205" t="s">
        <v>2086</v>
      </c>
      <c r="C248" s="389" t="s">
        <v>309</v>
      </c>
      <c r="D248" s="189" t="s">
        <v>1428</v>
      </c>
      <c r="E248" s="189" t="s">
        <v>1429</v>
      </c>
      <c r="F248" s="201" t="s">
        <v>2087</v>
      </c>
      <c r="G248" s="197" t="s">
        <v>1992</v>
      </c>
      <c r="H248" s="470"/>
      <c r="I248" s="490"/>
      <c r="J248" s="206"/>
      <c r="K248" s="488">
        <f t="shared" si="9"/>
        <v>0</v>
      </c>
      <c r="L248" s="401"/>
      <c r="M248" s="259"/>
      <c r="N248" s="260"/>
      <c r="O248" s="363"/>
      <c r="P248" s="363"/>
      <c r="Q248" s="503"/>
      <c r="R248" s="504"/>
      <c r="S248" s="497"/>
      <c r="T248" s="345"/>
      <c r="U248" s="346"/>
      <c r="V248" s="347"/>
      <c r="W248" s="348"/>
      <c r="X248" s="295"/>
      <c r="Y248" s="295"/>
      <c r="Z248" s="295"/>
      <c r="AA248" s="295"/>
      <c r="AB248" s="295"/>
      <c r="AC248" s="295"/>
      <c r="AD248" s="295"/>
      <c r="AE248" s="295"/>
      <c r="AF248" s="513"/>
      <c r="AG248" s="295"/>
      <c r="AH248" s="528"/>
      <c r="AI248" s="295"/>
      <c r="AJ248" s="520"/>
      <c r="AK248" s="358"/>
      <c r="AL248" s="358"/>
      <c r="AM248" s="358"/>
      <c r="AN248" s="358"/>
      <c r="AO248" s="358"/>
      <c r="AP248" s="358"/>
      <c r="AQ248" s="358"/>
      <c r="AR248" s="358"/>
      <c r="AS248" s="358"/>
      <c r="AT248" s="358"/>
      <c r="AU248" s="358"/>
      <c r="AV248" s="358"/>
      <c r="AW248" s="358"/>
      <c r="AX248" s="358"/>
      <c r="AY248" s="358"/>
      <c r="AZ248" s="358"/>
      <c r="BA248" s="358"/>
      <c r="BB248" s="358"/>
      <c r="BC248" s="358"/>
      <c r="BD248" s="358"/>
      <c r="BE248" s="358"/>
      <c r="BF248" s="358"/>
      <c r="BG248" s="358"/>
      <c r="BH248" s="358"/>
      <c r="BI248" s="358"/>
      <c r="BJ248" s="358"/>
      <c r="BK248" s="358"/>
      <c r="BL248" s="358"/>
      <c r="BM248" s="358"/>
    </row>
    <row r="249" spans="1:65" ht="34.5" hidden="1" customHeight="1">
      <c r="A249" s="198" t="s">
        <v>2085</v>
      </c>
      <c r="B249" s="205" t="s">
        <v>2088</v>
      </c>
      <c r="C249" s="389" t="s">
        <v>309</v>
      </c>
      <c r="D249" s="189" t="s">
        <v>1428</v>
      </c>
      <c r="E249" s="189" t="s">
        <v>1429</v>
      </c>
      <c r="F249" s="201" t="s">
        <v>2089</v>
      </c>
      <c r="G249" s="197" t="s">
        <v>1992</v>
      </c>
      <c r="H249" s="470"/>
      <c r="I249" s="490"/>
      <c r="J249" s="206"/>
      <c r="K249" s="488">
        <f t="shared" si="9"/>
        <v>0</v>
      </c>
      <c r="L249" s="401"/>
      <c r="M249" s="259"/>
      <c r="N249" s="260"/>
      <c r="O249" s="363"/>
      <c r="P249" s="363"/>
      <c r="Q249" s="503"/>
      <c r="R249" s="504"/>
      <c r="S249" s="497"/>
      <c r="AG249" s="295"/>
      <c r="AK249" s="358"/>
      <c r="AL249" s="358"/>
      <c r="AM249" s="358"/>
      <c r="AN249" s="358"/>
      <c r="AO249" s="358"/>
      <c r="AP249" s="358"/>
      <c r="AQ249" s="358"/>
      <c r="AR249" s="358"/>
      <c r="AS249" s="358"/>
      <c r="AT249" s="358"/>
      <c r="AU249" s="358"/>
      <c r="AV249" s="358"/>
      <c r="AW249" s="358"/>
      <c r="AX249" s="358"/>
      <c r="AY249" s="358"/>
      <c r="AZ249" s="358"/>
      <c r="BA249" s="358"/>
      <c r="BB249" s="358"/>
      <c r="BC249" s="358"/>
      <c r="BD249" s="358"/>
      <c r="BE249" s="358"/>
      <c r="BF249" s="358"/>
      <c r="BG249" s="358"/>
      <c r="BH249" s="358"/>
      <c r="BI249" s="358"/>
      <c r="BJ249" s="358"/>
      <c r="BK249" s="358"/>
      <c r="BL249" s="358"/>
      <c r="BM249" s="358"/>
    </row>
    <row r="250" spans="1:65" ht="48.75" hidden="1" customHeight="1">
      <c r="A250" s="198" t="s">
        <v>2090</v>
      </c>
      <c r="B250" s="205" t="s">
        <v>404</v>
      </c>
      <c r="C250" s="389" t="s">
        <v>309</v>
      </c>
      <c r="D250" s="189" t="s">
        <v>1428</v>
      </c>
      <c r="E250" s="189" t="s">
        <v>1429</v>
      </c>
      <c r="F250" s="201" t="s">
        <v>2091</v>
      </c>
      <c r="G250" s="197" t="s">
        <v>1992</v>
      </c>
      <c r="H250" s="470"/>
      <c r="I250" s="490"/>
      <c r="J250" s="206"/>
      <c r="K250" s="488">
        <f t="shared" si="9"/>
        <v>0</v>
      </c>
      <c r="L250" s="259"/>
      <c r="M250" s="259"/>
      <c r="N250" s="260"/>
      <c r="O250" s="363"/>
      <c r="P250" s="363"/>
      <c r="Q250" s="503"/>
      <c r="R250" s="504"/>
      <c r="S250" s="497"/>
      <c r="T250" s="498"/>
      <c r="AC250" s="447"/>
      <c r="AG250" s="295"/>
      <c r="AJ250" s="537" t="s">
        <v>2031</v>
      </c>
      <c r="AK250" s="190"/>
      <c r="AL250" s="358"/>
      <c r="AM250" s="358"/>
      <c r="AN250" s="358"/>
      <c r="AO250" s="358"/>
      <c r="AP250" s="358"/>
      <c r="AQ250" s="358"/>
      <c r="AR250" s="358"/>
      <c r="AS250" s="358"/>
      <c r="AT250" s="358"/>
      <c r="AU250" s="358"/>
      <c r="AV250" s="358"/>
      <c r="AW250" s="358"/>
      <c r="AX250" s="358"/>
      <c r="AY250" s="358"/>
      <c r="AZ250" s="358"/>
      <c r="BA250" s="358"/>
      <c r="BB250" s="358"/>
      <c r="BC250" s="358"/>
      <c r="BD250" s="358"/>
      <c r="BE250" s="358"/>
      <c r="BF250" s="358"/>
      <c r="BG250" s="358"/>
      <c r="BH250" s="358"/>
      <c r="BI250" s="358"/>
      <c r="BJ250" s="358"/>
      <c r="BK250" s="358"/>
      <c r="BL250" s="358"/>
      <c r="BM250" s="358"/>
    </row>
    <row r="251" spans="1:65" s="159" customFormat="1" ht="60.75" hidden="1" customHeight="1">
      <c r="A251" s="198" t="s">
        <v>2092</v>
      </c>
      <c r="B251" s="205" t="s">
        <v>589</v>
      </c>
      <c r="C251" s="389" t="s">
        <v>309</v>
      </c>
      <c r="D251" s="189" t="s">
        <v>1428</v>
      </c>
      <c r="E251" s="189" t="s">
        <v>1429</v>
      </c>
      <c r="F251" s="201" t="s">
        <v>2093</v>
      </c>
      <c r="G251" s="197" t="s">
        <v>1992</v>
      </c>
      <c r="H251" s="470"/>
      <c r="I251" s="490"/>
      <c r="J251" s="206"/>
      <c r="K251" s="488">
        <f t="shared" si="9"/>
        <v>0</v>
      </c>
      <c r="L251" s="259"/>
      <c r="M251" s="259"/>
      <c r="N251" s="260"/>
      <c r="O251" s="363"/>
      <c r="P251" s="363"/>
      <c r="Q251" s="503"/>
      <c r="R251" s="504"/>
      <c r="S251" s="497"/>
      <c r="T251" s="498"/>
      <c r="U251" s="507"/>
      <c r="V251" s="508"/>
      <c r="W251" s="509"/>
      <c r="X251" s="363"/>
      <c r="Y251" s="363"/>
      <c r="Z251" s="363"/>
      <c r="AA251" s="363"/>
      <c r="AB251" s="363"/>
      <c r="AC251" s="363"/>
      <c r="AD251" s="363"/>
      <c r="AE251" s="363"/>
      <c r="AF251" s="517"/>
      <c r="AG251" s="363"/>
      <c r="AH251" s="538"/>
      <c r="AI251" s="363"/>
      <c r="AJ251" s="518"/>
      <c r="AK251" s="370"/>
      <c r="AL251" s="370"/>
      <c r="AM251" s="370"/>
      <c r="AN251" s="370"/>
      <c r="AO251" s="370"/>
      <c r="AP251" s="370"/>
      <c r="AQ251" s="370"/>
      <c r="AR251" s="370"/>
      <c r="AS251" s="370"/>
      <c r="AT251" s="370"/>
      <c r="AU251" s="370"/>
      <c r="AV251" s="370"/>
      <c r="AW251" s="370"/>
      <c r="AX251" s="370"/>
      <c r="AY251" s="370"/>
      <c r="AZ251" s="370"/>
      <c r="BA251" s="370"/>
      <c r="BB251" s="370"/>
      <c r="BC251" s="370"/>
      <c r="BD251" s="370"/>
      <c r="BE251" s="370"/>
      <c r="BF251" s="370"/>
      <c r="BG251" s="370"/>
      <c r="BH251" s="370"/>
      <c r="BI251" s="370"/>
      <c r="BJ251" s="370"/>
      <c r="BK251" s="370"/>
      <c r="BL251" s="370"/>
      <c r="BM251" s="370"/>
    </row>
    <row r="252" spans="1:65" s="159" customFormat="1" ht="45" hidden="1" customHeight="1">
      <c r="A252" s="198" t="s">
        <v>2094</v>
      </c>
      <c r="B252" s="205" t="s">
        <v>2095</v>
      </c>
      <c r="C252" s="260" t="s">
        <v>309</v>
      </c>
      <c r="D252" s="189" t="s">
        <v>1428</v>
      </c>
      <c r="E252" s="189" t="s">
        <v>1429</v>
      </c>
      <c r="F252" s="201" t="s">
        <v>2096</v>
      </c>
      <c r="G252" s="197" t="s">
        <v>1992</v>
      </c>
      <c r="H252" s="470"/>
      <c r="I252" s="491"/>
      <c r="J252" s="206"/>
      <c r="K252" s="488">
        <f t="shared" si="9"/>
        <v>0</v>
      </c>
      <c r="L252" s="259"/>
      <c r="M252" s="259"/>
      <c r="N252" s="260"/>
      <c r="O252" s="439"/>
      <c r="P252" s="439"/>
      <c r="Q252" s="329"/>
      <c r="R252" s="330"/>
      <c r="S252" s="497"/>
      <c r="T252" s="184"/>
      <c r="U252" s="510"/>
      <c r="V252" s="333"/>
      <c r="W252" s="492"/>
      <c r="X252" s="439"/>
      <c r="Y252" s="439"/>
      <c r="Z252" s="439"/>
      <c r="AA252" s="439"/>
      <c r="AB252" s="439"/>
      <c r="AC252" s="439"/>
      <c r="AD252" s="439"/>
      <c r="AE252" s="439"/>
      <c r="AF252" s="439"/>
      <c r="AG252" s="539"/>
      <c r="AH252" s="439"/>
      <c r="AI252" s="439"/>
      <c r="AJ252" s="163"/>
      <c r="AK252" s="415"/>
      <c r="AL252" s="370"/>
      <c r="AM252" s="370"/>
      <c r="AN252" s="370"/>
      <c r="AO252" s="370"/>
      <c r="AP252" s="370"/>
      <c r="AQ252" s="370"/>
      <c r="AR252" s="370"/>
      <c r="AS252" s="370"/>
      <c r="AT252" s="370"/>
      <c r="AU252" s="370"/>
      <c r="AV252" s="370"/>
      <c r="AW252" s="370"/>
      <c r="AX252" s="370"/>
      <c r="AY252" s="370"/>
      <c r="AZ252" s="370"/>
      <c r="BA252" s="370"/>
      <c r="BB252" s="370"/>
      <c r="BC252" s="370"/>
      <c r="BD252" s="370"/>
      <c r="BE252" s="370"/>
      <c r="BF252" s="370"/>
      <c r="BG252" s="370"/>
      <c r="BH252" s="370"/>
      <c r="BI252" s="370"/>
      <c r="BJ252" s="370"/>
      <c r="BK252" s="370"/>
      <c r="BL252" s="370"/>
      <c r="BM252" s="370"/>
    </row>
    <row r="253" spans="1:65" s="159" customFormat="1" ht="45" hidden="1" customHeight="1">
      <c r="A253" s="198" t="s">
        <v>2097</v>
      </c>
      <c r="B253" s="205" t="s">
        <v>545</v>
      </c>
      <c r="C253" s="260" t="s">
        <v>309</v>
      </c>
      <c r="D253" s="189" t="s">
        <v>1428</v>
      </c>
      <c r="E253" s="189" t="s">
        <v>1429</v>
      </c>
      <c r="F253" s="201" t="s">
        <v>542</v>
      </c>
      <c r="G253" s="197" t="s">
        <v>1992</v>
      </c>
      <c r="H253" s="470"/>
      <c r="I253" s="491"/>
      <c r="J253" s="206"/>
      <c r="K253" s="488">
        <f t="shared" si="9"/>
        <v>0</v>
      </c>
      <c r="L253" s="259"/>
      <c r="M253" s="259"/>
      <c r="N253" s="260"/>
      <c r="O253" s="439"/>
      <c r="P253" s="439"/>
      <c r="Q253" s="329"/>
      <c r="R253" s="330"/>
      <c r="S253" s="497"/>
      <c r="T253" s="498"/>
      <c r="U253" s="510"/>
      <c r="V253" s="333"/>
      <c r="W253" s="492"/>
      <c r="X253" s="439"/>
      <c r="Y253" s="439"/>
      <c r="Z253" s="439"/>
      <c r="AA253" s="439"/>
      <c r="AB253" s="439"/>
      <c r="AC253" s="439"/>
      <c r="AD253" s="439"/>
      <c r="AE253" s="439"/>
      <c r="AF253" s="439"/>
      <c r="AG253" s="539"/>
      <c r="AH253" s="439"/>
      <c r="AI253" s="363">
        <f>SUM(X253:AH253)</f>
        <v>0</v>
      </c>
      <c r="AJ253" s="163"/>
      <c r="AK253" s="415"/>
      <c r="AL253" s="370"/>
      <c r="AM253" s="370"/>
      <c r="AN253" s="370"/>
      <c r="AO253" s="370"/>
      <c r="AP253" s="370"/>
      <c r="AQ253" s="370"/>
      <c r="AR253" s="370"/>
      <c r="AS253" s="370"/>
      <c r="AT253" s="370"/>
      <c r="AU253" s="370"/>
      <c r="AV253" s="370"/>
      <c r="AW253" s="370"/>
      <c r="AX253" s="370"/>
      <c r="AY253" s="370"/>
      <c r="AZ253" s="370"/>
      <c r="BA253" s="370"/>
      <c r="BB253" s="370"/>
      <c r="BC253" s="370"/>
      <c r="BD253" s="370"/>
      <c r="BE253" s="370"/>
      <c r="BF253" s="370"/>
      <c r="BG253" s="370"/>
      <c r="BH253" s="370"/>
      <c r="BI253" s="370"/>
      <c r="BJ253" s="370"/>
      <c r="BK253" s="370"/>
      <c r="BL253" s="370"/>
      <c r="BM253" s="370"/>
    </row>
    <row r="254" spans="1:65" ht="48.75" hidden="1" customHeight="1">
      <c r="A254" s="198" t="s">
        <v>2098</v>
      </c>
      <c r="B254" s="205" t="s">
        <v>574</v>
      </c>
      <c r="C254" s="389" t="s">
        <v>309</v>
      </c>
      <c r="D254" s="189" t="s">
        <v>1428</v>
      </c>
      <c r="E254" s="189" t="s">
        <v>1429</v>
      </c>
      <c r="F254" s="201" t="s">
        <v>2099</v>
      </c>
      <c r="G254" s="197" t="s">
        <v>1992</v>
      </c>
      <c r="H254" s="470"/>
      <c r="I254" s="490"/>
      <c r="J254" s="206"/>
      <c r="K254" s="488">
        <f t="shared" si="9"/>
        <v>0</v>
      </c>
      <c r="L254" s="259"/>
      <c r="M254" s="259"/>
      <c r="N254" s="260"/>
      <c r="O254" s="439"/>
      <c r="P254" s="439"/>
      <c r="Q254" s="329"/>
      <c r="R254" s="330"/>
      <c r="S254" s="497"/>
      <c r="T254" s="498"/>
      <c r="U254" s="337"/>
      <c r="V254" s="338"/>
      <c r="W254" s="339"/>
      <c r="X254" s="277"/>
      <c r="Y254" s="277"/>
      <c r="Z254" s="277"/>
      <c r="AA254" s="277"/>
      <c r="AB254" s="277"/>
      <c r="AC254" s="277"/>
      <c r="AD254" s="277"/>
      <c r="AE254" s="277"/>
      <c r="AF254" s="357"/>
      <c r="AG254" s="361"/>
      <c r="AH254" s="362"/>
      <c r="AI254" s="277"/>
      <c r="AJ254" s="529"/>
      <c r="AK254" s="530"/>
      <c r="AL254" s="358"/>
      <c r="AM254" s="358"/>
      <c r="AN254" s="358"/>
      <c r="AO254" s="358"/>
      <c r="AP254" s="358"/>
      <c r="AQ254" s="358"/>
      <c r="AR254" s="358"/>
      <c r="AS254" s="358"/>
      <c r="AT254" s="358"/>
      <c r="AU254" s="358"/>
      <c r="AV254" s="358"/>
      <c r="AW254" s="358"/>
      <c r="AX254" s="358"/>
      <c r="AY254" s="358"/>
      <c r="AZ254" s="358"/>
      <c r="BA254" s="358"/>
      <c r="BB254" s="358"/>
      <c r="BC254" s="358"/>
      <c r="BD254" s="358"/>
      <c r="BE254" s="358"/>
      <c r="BF254" s="358"/>
      <c r="BG254" s="358"/>
      <c r="BH254" s="358"/>
      <c r="BI254" s="358"/>
      <c r="BJ254" s="358"/>
      <c r="BK254" s="358"/>
      <c r="BL254" s="358"/>
      <c r="BM254" s="358"/>
    </row>
    <row r="255" spans="1:65" ht="47.25" hidden="1" customHeight="1">
      <c r="A255" s="198" t="s">
        <v>2100</v>
      </c>
      <c r="B255" s="205" t="s">
        <v>2101</v>
      </c>
      <c r="C255" s="389" t="s">
        <v>309</v>
      </c>
      <c r="D255" s="189" t="s">
        <v>1428</v>
      </c>
      <c r="E255" s="189" t="s">
        <v>1429</v>
      </c>
      <c r="F255" s="201" t="s">
        <v>2102</v>
      </c>
      <c r="G255" s="197" t="s">
        <v>1992</v>
      </c>
      <c r="H255" s="470"/>
      <c r="I255" s="490"/>
      <c r="J255" s="206"/>
      <c r="K255" s="488">
        <f t="shared" si="9"/>
        <v>0</v>
      </c>
      <c r="L255" s="259"/>
      <c r="M255" s="259"/>
      <c r="N255" s="260"/>
      <c r="O255" s="439"/>
      <c r="P255" s="439"/>
      <c r="Q255" s="329"/>
      <c r="R255" s="330"/>
      <c r="S255" s="497"/>
      <c r="T255" s="345"/>
      <c r="U255" s="346"/>
      <c r="V255" s="347"/>
      <c r="W255" s="348"/>
      <c r="X255" s="295"/>
      <c r="Y255" s="295"/>
      <c r="Z255" s="513"/>
      <c r="AA255" s="448"/>
      <c r="AB255" s="448"/>
      <c r="AC255" s="448"/>
      <c r="AD255" s="448"/>
      <c r="AE255" s="448"/>
      <c r="AF255" s="448"/>
      <c r="AG255" s="448"/>
      <c r="AH255" s="528"/>
      <c r="AI255" s="295"/>
      <c r="AJ255" s="520"/>
      <c r="AK255" s="358"/>
      <c r="AL255" s="358"/>
      <c r="AM255" s="358"/>
      <c r="AN255" s="358"/>
      <c r="AO255" s="358"/>
      <c r="AP255" s="358"/>
      <c r="AQ255" s="358"/>
      <c r="AR255" s="358"/>
      <c r="AS255" s="358"/>
      <c r="AT255" s="358"/>
      <c r="AU255" s="358"/>
      <c r="AV255" s="358"/>
      <c r="AW255" s="358"/>
      <c r="AX255" s="358"/>
      <c r="AY255" s="358"/>
      <c r="AZ255" s="358"/>
      <c r="BA255" s="358"/>
      <c r="BB255" s="358"/>
      <c r="BC255" s="358"/>
      <c r="BD255" s="358"/>
      <c r="BE255" s="358"/>
      <c r="BF255" s="358"/>
      <c r="BG255" s="358"/>
      <c r="BH255" s="358"/>
      <c r="BI255" s="358"/>
      <c r="BJ255" s="358"/>
      <c r="BK255" s="358"/>
      <c r="BL255" s="358"/>
      <c r="BM255" s="358"/>
    </row>
    <row r="256" spans="1:65" ht="47.25" hidden="1" customHeight="1">
      <c r="A256" s="198" t="s">
        <v>2103</v>
      </c>
      <c r="B256" s="205" t="s">
        <v>575</v>
      </c>
      <c r="C256" s="389" t="s">
        <v>309</v>
      </c>
      <c r="D256" s="189" t="s">
        <v>1428</v>
      </c>
      <c r="E256" s="189" t="s">
        <v>1429</v>
      </c>
      <c r="F256" s="201" t="s">
        <v>2104</v>
      </c>
      <c r="G256" s="197" t="s">
        <v>1992</v>
      </c>
      <c r="H256" s="470"/>
      <c r="I256" s="490"/>
      <c r="J256" s="206"/>
      <c r="K256" s="488">
        <f t="shared" si="9"/>
        <v>0</v>
      </c>
      <c r="L256" s="259"/>
      <c r="M256" s="259"/>
      <c r="N256" s="260"/>
      <c r="O256" s="439"/>
      <c r="P256" s="439"/>
      <c r="Q256" s="329"/>
      <c r="R256" s="330"/>
      <c r="S256" s="497"/>
      <c r="T256" s="498"/>
      <c r="AA256" s="448"/>
      <c r="AB256" s="448"/>
      <c r="AC256" s="448"/>
      <c r="AD256" s="448"/>
      <c r="AE256" s="448"/>
      <c r="AF256" s="448"/>
      <c r="AG256" s="448"/>
      <c r="AK256" s="358"/>
      <c r="AL256" s="358"/>
      <c r="AM256" s="358"/>
      <c r="AN256" s="358"/>
      <c r="AO256" s="358"/>
      <c r="AP256" s="358"/>
      <c r="AQ256" s="358"/>
      <c r="AR256" s="358"/>
      <c r="AS256" s="358"/>
      <c r="AT256" s="358"/>
      <c r="AU256" s="358"/>
      <c r="AV256" s="358"/>
      <c r="AW256" s="358"/>
      <c r="AX256" s="358"/>
      <c r="AY256" s="358"/>
      <c r="AZ256" s="358"/>
      <c r="BA256" s="358"/>
      <c r="BB256" s="358"/>
      <c r="BC256" s="358"/>
      <c r="BD256" s="358"/>
      <c r="BE256" s="358"/>
      <c r="BF256" s="358"/>
      <c r="BG256" s="358"/>
      <c r="BH256" s="358"/>
      <c r="BI256" s="358"/>
      <c r="BJ256" s="358"/>
      <c r="BK256" s="358"/>
      <c r="BL256" s="358"/>
      <c r="BM256" s="358"/>
    </row>
    <row r="257" spans="1:65" ht="47.25" hidden="1" customHeight="1">
      <c r="A257" s="198" t="s">
        <v>2105</v>
      </c>
      <c r="B257" s="205" t="s">
        <v>2106</v>
      </c>
      <c r="C257" s="389" t="s">
        <v>309</v>
      </c>
      <c r="D257" s="189" t="s">
        <v>1428</v>
      </c>
      <c r="E257" s="189" t="s">
        <v>1429</v>
      </c>
      <c r="F257" s="201" t="s">
        <v>2107</v>
      </c>
      <c r="G257" s="197" t="s">
        <v>1992</v>
      </c>
      <c r="H257" s="470"/>
      <c r="I257" s="490"/>
      <c r="J257" s="206">
        <f>+AI257</f>
        <v>0</v>
      </c>
      <c r="K257" s="488">
        <f t="shared" si="9"/>
        <v>0</v>
      </c>
      <c r="L257" s="259"/>
      <c r="M257" s="259"/>
      <c r="N257" s="260"/>
      <c r="O257" s="439"/>
      <c r="P257" s="439"/>
      <c r="Q257" s="329"/>
      <c r="R257" s="330"/>
      <c r="S257" s="497"/>
      <c r="AA257" s="448"/>
      <c r="AB257" s="448"/>
      <c r="AC257" s="448"/>
      <c r="AD257" s="448"/>
      <c r="AE257" s="448"/>
      <c r="AF257" s="448"/>
      <c r="AG257" s="448"/>
      <c r="AI257" s="363">
        <f>SUM(X257:AH257)</f>
        <v>0</v>
      </c>
      <c r="AK257" s="358"/>
      <c r="AL257" s="358"/>
      <c r="AM257" s="358"/>
      <c r="AN257" s="358"/>
      <c r="AO257" s="358"/>
      <c r="AP257" s="358"/>
      <c r="AQ257" s="358"/>
      <c r="AR257" s="358"/>
      <c r="AS257" s="358"/>
      <c r="AT257" s="358"/>
      <c r="AU257" s="358"/>
      <c r="AV257" s="358"/>
      <c r="AW257" s="358"/>
      <c r="AX257" s="358"/>
      <c r="AY257" s="358"/>
      <c r="AZ257" s="358"/>
      <c r="BA257" s="358"/>
      <c r="BB257" s="358"/>
      <c r="BC257" s="358"/>
      <c r="BD257" s="358"/>
      <c r="BE257" s="358"/>
      <c r="BF257" s="358"/>
      <c r="BG257" s="358"/>
      <c r="BH257" s="358"/>
      <c r="BI257" s="358"/>
      <c r="BJ257" s="358"/>
      <c r="BK257" s="358"/>
      <c r="BL257" s="358"/>
      <c r="BM257" s="358"/>
    </row>
    <row r="258" spans="1:65" s="156" customFormat="1" ht="47.25" hidden="1" customHeight="1">
      <c r="A258" s="209"/>
      <c r="B258" s="210" t="s">
        <v>2108</v>
      </c>
      <c r="C258" s="465" t="s">
        <v>309</v>
      </c>
      <c r="D258" s="212" t="s">
        <v>1428</v>
      </c>
      <c r="E258" s="212" t="s">
        <v>1429</v>
      </c>
      <c r="F258" s="213" t="s">
        <v>2109</v>
      </c>
      <c r="G258" s="214"/>
      <c r="H258" s="466"/>
      <c r="I258" s="487"/>
      <c r="J258" s="402"/>
      <c r="K258" s="286"/>
      <c r="L258" s="268"/>
      <c r="M258" s="268"/>
      <c r="N258" s="269"/>
      <c r="O258" s="331"/>
      <c r="P258" s="331"/>
      <c r="Q258" s="331"/>
      <c r="R258" s="331"/>
      <c r="S258" s="450"/>
      <c r="T258" s="184"/>
      <c r="U258" s="332"/>
      <c r="V258" s="186"/>
      <c r="W258" s="332"/>
      <c r="X258" s="270"/>
      <c r="Y258" s="270"/>
      <c r="Z258" s="270"/>
      <c r="AA258" s="505"/>
      <c r="AB258" s="505"/>
      <c r="AC258" s="505"/>
      <c r="AD258" s="505"/>
      <c r="AE258" s="505"/>
      <c r="AF258" s="505"/>
      <c r="AG258" s="505"/>
      <c r="AH258" s="270"/>
      <c r="AI258" s="433"/>
      <c r="AK258" s="360"/>
      <c r="AL258" s="360"/>
      <c r="AM258" s="360"/>
      <c r="AN258" s="360"/>
      <c r="AO258" s="360"/>
      <c r="AP258" s="360"/>
      <c r="AQ258" s="360"/>
      <c r="AR258" s="360"/>
      <c r="AS258" s="360"/>
      <c r="AT258" s="360"/>
      <c r="AU258" s="360"/>
      <c r="AV258" s="360"/>
      <c r="AW258" s="360"/>
      <c r="AX258" s="360"/>
      <c r="AY258" s="360"/>
      <c r="AZ258" s="360"/>
      <c r="BA258" s="360"/>
      <c r="BB258" s="360"/>
      <c r="BC258" s="360"/>
      <c r="BD258" s="360"/>
      <c r="BE258" s="360"/>
      <c r="BF258" s="360"/>
      <c r="BG258" s="360"/>
      <c r="BH258" s="360"/>
      <c r="BI258" s="360"/>
      <c r="BJ258" s="360"/>
      <c r="BK258" s="360"/>
      <c r="BL258" s="360"/>
      <c r="BM258" s="360"/>
    </row>
    <row r="259" spans="1:65" s="156" customFormat="1" ht="66.75" customHeight="1">
      <c r="A259" s="209" t="s">
        <v>2110</v>
      </c>
      <c r="B259" s="210" t="s">
        <v>893</v>
      </c>
      <c r="C259" s="465" t="s">
        <v>309</v>
      </c>
      <c r="D259" s="212" t="s">
        <v>1428</v>
      </c>
      <c r="E259" s="212" t="s">
        <v>1429</v>
      </c>
      <c r="F259" s="213" t="s">
        <v>2111</v>
      </c>
      <c r="G259" s="214" t="s">
        <v>1992</v>
      </c>
      <c r="H259" s="466"/>
      <c r="I259" s="487"/>
      <c r="J259" s="402">
        <v>600000</v>
      </c>
      <c r="K259" s="286">
        <f t="shared" si="9"/>
        <v>600000</v>
      </c>
      <c r="L259" s="268"/>
      <c r="M259" s="268"/>
      <c r="N259" s="269"/>
      <c r="O259" s="331">
        <f>+K259</f>
        <v>600000</v>
      </c>
      <c r="P259" s="270"/>
      <c r="Q259" s="270"/>
      <c r="R259" s="270"/>
      <c r="S259" s="450">
        <f t="shared" ref="S259:S262" si="11">+K259</f>
        <v>600000</v>
      </c>
      <c r="T259" s="498">
        <f>+K259</f>
        <v>600000</v>
      </c>
      <c r="U259" s="332"/>
      <c r="V259" s="333"/>
      <c r="W259" s="332"/>
      <c r="X259" s="270"/>
      <c r="Y259" s="270"/>
      <c r="Z259" s="270"/>
      <c r="AA259" s="505"/>
      <c r="AB259" s="505"/>
      <c r="AC259" s="505"/>
      <c r="AD259" s="505"/>
      <c r="AE259" s="505"/>
      <c r="AF259" s="505"/>
      <c r="AG259" s="505"/>
      <c r="AH259" s="270"/>
      <c r="AI259" s="450">
        <f>SUM(X259:AH259)</f>
        <v>0</v>
      </c>
      <c r="AJ259" s="162"/>
      <c r="AK259" s="366"/>
      <c r="AL259" s="360"/>
      <c r="AM259" s="360"/>
      <c r="AN259" s="526">
        <f>+K259</f>
        <v>600000</v>
      </c>
      <c r="AO259" s="360"/>
      <c r="AP259" s="360"/>
      <c r="AQ259" s="360"/>
      <c r="AR259" s="360"/>
      <c r="AS259" s="360"/>
      <c r="AT259" s="360"/>
      <c r="AU259" s="360"/>
      <c r="AV259" s="360"/>
      <c r="AW259" s="360"/>
      <c r="AX259" s="360"/>
      <c r="AY259" s="360"/>
      <c r="AZ259" s="360"/>
      <c r="BA259" s="360"/>
      <c r="BB259" s="360"/>
      <c r="BC259" s="360"/>
      <c r="BD259" s="360"/>
      <c r="BE259" s="360"/>
      <c r="BF259" s="360"/>
      <c r="BG259" s="360"/>
      <c r="BH259" s="360"/>
      <c r="BI259" s="360"/>
      <c r="BJ259" s="360"/>
      <c r="BK259" s="360"/>
      <c r="BL259" s="360"/>
      <c r="BM259" s="360"/>
    </row>
    <row r="260" spans="1:65" s="156" customFormat="1" ht="51" customHeight="1">
      <c r="A260" s="209"/>
      <c r="B260" s="210" t="s">
        <v>2112</v>
      </c>
      <c r="C260" s="465" t="s">
        <v>309</v>
      </c>
      <c r="D260" s="212" t="s">
        <v>1428</v>
      </c>
      <c r="E260" s="212" t="s">
        <v>1429</v>
      </c>
      <c r="F260" s="213"/>
      <c r="G260" s="214"/>
      <c r="H260" s="466"/>
      <c r="I260" s="487"/>
      <c r="J260" s="402">
        <v>578571.43000000005</v>
      </c>
      <c r="K260" s="286">
        <f t="shared" si="9"/>
        <v>578571.43000000005</v>
      </c>
      <c r="L260" s="268"/>
      <c r="M260" s="268"/>
      <c r="N260" s="269"/>
      <c r="O260" s="331">
        <f>+K260</f>
        <v>578571.43000000005</v>
      </c>
      <c r="P260" s="270"/>
      <c r="Q260" s="270"/>
      <c r="R260" s="270"/>
      <c r="S260" s="450">
        <f t="shared" si="11"/>
        <v>578571.43000000005</v>
      </c>
      <c r="T260" s="563">
        <f>+K260</f>
        <v>578571.43000000005</v>
      </c>
      <c r="U260" s="332"/>
      <c r="V260" s="186"/>
      <c r="W260" s="332"/>
      <c r="X260" s="270"/>
      <c r="Y260" s="270"/>
      <c r="Z260" s="270"/>
      <c r="AA260" s="505"/>
      <c r="AB260" s="505"/>
      <c r="AC260" s="505"/>
      <c r="AD260" s="505"/>
      <c r="AE260" s="505"/>
      <c r="AF260" s="515"/>
      <c r="AG260" s="505"/>
      <c r="AH260" s="270"/>
      <c r="AI260" s="450"/>
      <c r="AJ260" s="162"/>
      <c r="AK260" s="366"/>
      <c r="AL260" s="360"/>
      <c r="AM260" s="360"/>
      <c r="AN260" s="526">
        <f>+K260</f>
        <v>578571.43000000005</v>
      </c>
      <c r="AO260" s="360"/>
      <c r="AP260" s="360"/>
      <c r="AQ260" s="360"/>
      <c r="AR260" s="360"/>
      <c r="AS260" s="360"/>
      <c r="AT260" s="360"/>
      <c r="AU260" s="360"/>
      <c r="AV260" s="360"/>
      <c r="AW260" s="360"/>
      <c r="AX260" s="360"/>
      <c r="AY260" s="360"/>
      <c r="AZ260" s="360"/>
      <c r="BA260" s="360"/>
      <c r="BB260" s="360"/>
      <c r="BC260" s="360"/>
      <c r="BD260" s="360"/>
      <c r="BE260" s="360"/>
      <c r="BF260" s="360"/>
      <c r="BG260" s="360"/>
      <c r="BH260" s="360"/>
      <c r="BI260" s="360"/>
      <c r="BJ260" s="360"/>
      <c r="BK260" s="360"/>
      <c r="BL260" s="360"/>
      <c r="BM260" s="360"/>
    </row>
    <row r="261" spans="1:65" s="156" customFormat="1" ht="44.25" hidden="1" customHeight="1">
      <c r="A261" s="209"/>
      <c r="B261" s="210" t="s">
        <v>2113</v>
      </c>
      <c r="C261" s="465" t="s">
        <v>309</v>
      </c>
      <c r="D261" s="212" t="s">
        <v>1428</v>
      </c>
      <c r="E261" s="212" t="s">
        <v>1429</v>
      </c>
      <c r="F261" s="213" t="s">
        <v>2114</v>
      </c>
      <c r="G261" s="214" t="s">
        <v>1992</v>
      </c>
      <c r="H261" s="466"/>
      <c r="I261" s="487"/>
      <c r="J261" s="402">
        <v>500000</v>
      </c>
      <c r="K261" s="286">
        <f t="shared" si="9"/>
        <v>500000</v>
      </c>
      <c r="L261" s="268"/>
      <c r="M261" s="268"/>
      <c r="N261" s="269"/>
      <c r="O261" s="331">
        <f>+K261</f>
        <v>500000</v>
      </c>
      <c r="P261" s="270"/>
      <c r="Q261" s="270"/>
      <c r="R261" s="270"/>
      <c r="S261" s="450">
        <f t="shared" si="11"/>
        <v>500000</v>
      </c>
      <c r="T261" s="498"/>
      <c r="U261" s="332"/>
      <c r="V261" s="186"/>
      <c r="W261" s="332"/>
      <c r="X261" s="270"/>
      <c r="Y261" s="270"/>
      <c r="Z261" s="270"/>
      <c r="AA261" s="505"/>
      <c r="AB261" s="505"/>
      <c r="AC261" s="505"/>
      <c r="AD261" s="505"/>
      <c r="AE261" s="505"/>
      <c r="AF261" s="515"/>
      <c r="AG261" s="505"/>
      <c r="AH261" s="270"/>
      <c r="AI261" s="450"/>
      <c r="AJ261" s="162"/>
      <c r="AK261" s="366"/>
      <c r="AL261" s="360"/>
      <c r="AM261" s="360"/>
      <c r="AN261" s="526">
        <f>+K261</f>
        <v>500000</v>
      </c>
      <c r="AO261" s="360"/>
      <c r="AP261" s="360"/>
      <c r="AQ261" s="360"/>
      <c r="AR261" s="360"/>
      <c r="AS261" s="360"/>
      <c r="AT261" s="360"/>
      <c r="AU261" s="360"/>
      <c r="AV261" s="360"/>
      <c r="AW261" s="360"/>
      <c r="AX261" s="360"/>
      <c r="AY261" s="360"/>
      <c r="AZ261" s="360"/>
      <c r="BA261" s="360"/>
      <c r="BB261" s="360"/>
      <c r="BC261" s="360"/>
      <c r="BD261" s="360"/>
      <c r="BE261" s="360"/>
      <c r="BF261" s="360"/>
      <c r="BG261" s="360"/>
      <c r="BH261" s="360"/>
      <c r="BI261" s="360"/>
      <c r="BJ261" s="360"/>
      <c r="BK261" s="360"/>
      <c r="BL261" s="360"/>
      <c r="BM261" s="360"/>
    </row>
    <row r="262" spans="1:65" s="156" customFormat="1" ht="44.25" customHeight="1">
      <c r="A262" s="209" t="s">
        <v>2115</v>
      </c>
      <c r="B262" s="210" t="s">
        <v>2116</v>
      </c>
      <c r="C262" s="465" t="s">
        <v>309</v>
      </c>
      <c r="D262" s="212" t="s">
        <v>1428</v>
      </c>
      <c r="E262" s="212" t="s">
        <v>1429</v>
      </c>
      <c r="F262" s="213" t="s">
        <v>2117</v>
      </c>
      <c r="G262" s="214" t="s">
        <v>1992</v>
      </c>
      <c r="H262" s="466"/>
      <c r="I262" s="487"/>
      <c r="J262" s="402">
        <v>1678571.43</v>
      </c>
      <c r="K262" s="286">
        <f t="shared" si="9"/>
        <v>1678571.43</v>
      </c>
      <c r="L262" s="268"/>
      <c r="M262" s="268"/>
      <c r="N262" s="269"/>
      <c r="O262" s="450">
        <f>+K262</f>
        <v>1678571.43</v>
      </c>
      <c r="P262" s="450"/>
      <c r="Q262" s="450"/>
      <c r="R262" s="450"/>
      <c r="S262" s="450">
        <f t="shared" si="11"/>
        <v>1678571.43</v>
      </c>
      <c r="T262" s="563">
        <f>+K262</f>
        <v>1678571.43</v>
      </c>
      <c r="U262" s="407"/>
      <c r="V262" s="347"/>
      <c r="W262" s="407"/>
      <c r="X262" s="398"/>
      <c r="Y262" s="398"/>
      <c r="Z262" s="398"/>
      <c r="AA262" s="398"/>
      <c r="AB262" s="398"/>
      <c r="AC262" s="398"/>
      <c r="AD262" s="505"/>
      <c r="AE262" s="398"/>
      <c r="AF262" s="512"/>
      <c r="AG262" s="398"/>
      <c r="AH262" s="523"/>
      <c r="AI262" s="398"/>
      <c r="AJ262" s="524" t="s">
        <v>2074</v>
      </c>
      <c r="AK262" s="368"/>
      <c r="AL262" s="360"/>
      <c r="AM262" s="360"/>
      <c r="AN262" s="360"/>
      <c r="AO262" s="526">
        <f>+K262</f>
        <v>1678571.43</v>
      </c>
      <c r="AP262" s="360"/>
      <c r="AQ262" s="360"/>
      <c r="AR262" s="360"/>
      <c r="AS262" s="360"/>
      <c r="AT262" s="360"/>
      <c r="AU262" s="360"/>
      <c r="AV262" s="360"/>
      <c r="AW262" s="360"/>
      <c r="AX262" s="360"/>
      <c r="AY262" s="360"/>
      <c r="AZ262" s="360"/>
      <c r="BA262" s="360"/>
      <c r="BB262" s="360"/>
      <c r="BC262" s="360"/>
      <c r="BD262" s="360"/>
      <c r="BE262" s="360"/>
      <c r="BF262" s="360"/>
      <c r="BG262" s="360"/>
      <c r="BH262" s="360"/>
      <c r="BI262" s="360"/>
      <c r="BJ262" s="360"/>
      <c r="BK262" s="360"/>
      <c r="BL262" s="360"/>
      <c r="BM262" s="360"/>
    </row>
    <row r="263" spans="1:65" s="157" customFormat="1" ht="81.75" hidden="1" customHeight="1">
      <c r="A263" s="198" t="s">
        <v>2118</v>
      </c>
      <c r="B263" s="205" t="s">
        <v>2119</v>
      </c>
      <c r="C263" s="389" t="s">
        <v>309</v>
      </c>
      <c r="D263" s="189" t="s">
        <v>1428</v>
      </c>
      <c r="E263" s="189" t="s">
        <v>1429</v>
      </c>
      <c r="F263" s="221" t="s">
        <v>2120</v>
      </c>
      <c r="G263" s="197" t="s">
        <v>1992</v>
      </c>
      <c r="H263" s="222"/>
      <c r="I263" s="264"/>
      <c r="J263" s="264">
        <f>AI263</f>
        <v>0</v>
      </c>
      <c r="K263" s="488">
        <f t="shared" si="9"/>
        <v>0</v>
      </c>
      <c r="L263" s="259"/>
      <c r="M263" s="259"/>
      <c r="N263" s="260"/>
      <c r="O263" s="356"/>
      <c r="P263" s="356"/>
      <c r="Q263" s="564"/>
      <c r="R263" s="565"/>
      <c r="S263" s="497"/>
      <c r="T263" s="336"/>
      <c r="U263" s="337"/>
      <c r="V263" s="338"/>
      <c r="W263" s="339"/>
      <c r="X263" s="277"/>
      <c r="Y263" s="356"/>
      <c r="Z263" s="506"/>
      <c r="AA263" s="506"/>
      <c r="AB263" s="506"/>
      <c r="AC263" s="506"/>
      <c r="AD263" s="506"/>
      <c r="AE263" s="506"/>
      <c r="AF263" s="357"/>
      <c r="AG263" s="534"/>
      <c r="AH263" s="362"/>
      <c r="AI263" s="363">
        <f t="shared" ref="AI263:AI283" si="12">SUM(X263:AH263)</f>
        <v>0</v>
      </c>
      <c r="AJ263" s="364"/>
      <c r="AK263" s="365"/>
      <c r="AL263" s="365"/>
      <c r="AM263" s="365"/>
      <c r="AN263" s="365"/>
      <c r="AO263" s="365"/>
      <c r="AP263" s="365"/>
      <c r="AQ263" s="365"/>
      <c r="AR263" s="365"/>
      <c r="AS263" s="365"/>
      <c r="AT263" s="365"/>
      <c r="AU263" s="365"/>
      <c r="AV263" s="365"/>
      <c r="AW263" s="365"/>
      <c r="AX263" s="365"/>
      <c r="AY263" s="365"/>
      <c r="AZ263" s="365"/>
      <c r="BA263" s="365"/>
      <c r="BB263" s="365"/>
      <c r="BC263" s="365"/>
      <c r="BD263" s="365"/>
      <c r="BE263" s="365"/>
      <c r="BF263" s="365"/>
      <c r="BG263" s="365"/>
      <c r="BH263" s="365"/>
      <c r="BI263" s="365"/>
      <c r="BJ263" s="365"/>
      <c r="BK263" s="365"/>
      <c r="BL263" s="365"/>
      <c r="BM263" s="365"/>
    </row>
    <row r="264" spans="1:65" s="157" customFormat="1" ht="87.75" hidden="1" customHeight="1">
      <c r="A264" s="198" t="s">
        <v>2121</v>
      </c>
      <c r="B264" s="205" t="s">
        <v>585</v>
      </c>
      <c r="C264" s="389" t="s">
        <v>309</v>
      </c>
      <c r="D264" s="189" t="s">
        <v>1428</v>
      </c>
      <c r="E264" s="189" t="s">
        <v>1429</v>
      </c>
      <c r="F264" s="221" t="s">
        <v>2122</v>
      </c>
      <c r="G264" s="197" t="s">
        <v>1992</v>
      </c>
      <c r="H264" s="222"/>
      <c r="I264" s="234"/>
      <c r="J264" s="264">
        <f>AI264</f>
        <v>0</v>
      </c>
      <c r="K264" s="488">
        <f t="shared" si="9"/>
        <v>0</v>
      </c>
      <c r="L264" s="259"/>
      <c r="M264" s="275"/>
      <c r="N264" s="276"/>
      <c r="O264" s="356"/>
      <c r="P264" s="356"/>
      <c r="Q264" s="564"/>
      <c r="R264" s="565"/>
      <c r="S264" s="497"/>
      <c r="T264" s="498"/>
      <c r="U264" s="337"/>
      <c r="V264" s="338"/>
      <c r="W264" s="339"/>
      <c r="X264" s="506"/>
      <c r="Y264" s="356"/>
      <c r="Z264" s="506"/>
      <c r="AA264" s="506"/>
      <c r="AB264" s="506"/>
      <c r="AC264" s="506"/>
      <c r="AD264" s="506"/>
      <c r="AE264" s="506"/>
      <c r="AF264" s="357"/>
      <c r="AG264" s="361"/>
      <c r="AH264" s="362"/>
      <c r="AI264" s="363">
        <f t="shared" si="12"/>
        <v>0</v>
      </c>
      <c r="AJ264" s="364"/>
      <c r="AK264" s="365"/>
      <c r="AL264" s="365"/>
      <c r="AM264" s="365"/>
      <c r="AN264" s="365"/>
      <c r="AO264" s="365"/>
      <c r="AP264" s="365"/>
      <c r="AQ264" s="365"/>
      <c r="AR264" s="365"/>
      <c r="AS264" s="365"/>
      <c r="AT264" s="365"/>
      <c r="AU264" s="365"/>
      <c r="AV264" s="365"/>
      <c r="AW264" s="365"/>
      <c r="AX264" s="365"/>
      <c r="AY264" s="365"/>
      <c r="AZ264" s="365"/>
      <c r="BA264" s="365"/>
      <c r="BB264" s="365"/>
      <c r="BC264" s="365"/>
      <c r="BD264" s="365"/>
      <c r="BE264" s="365"/>
      <c r="BF264" s="365"/>
      <c r="BG264" s="365"/>
      <c r="BH264" s="365"/>
      <c r="BI264" s="365"/>
      <c r="BJ264" s="365"/>
      <c r="BK264" s="365"/>
      <c r="BL264" s="365"/>
      <c r="BM264" s="365"/>
    </row>
    <row r="265" spans="1:65" s="157" customFormat="1" ht="45" hidden="1" customHeight="1">
      <c r="A265" s="198" t="s">
        <v>2123</v>
      </c>
      <c r="B265" s="205" t="s">
        <v>2124</v>
      </c>
      <c r="C265" s="389" t="s">
        <v>309</v>
      </c>
      <c r="D265" s="189" t="s">
        <v>1428</v>
      </c>
      <c r="E265" s="189" t="s">
        <v>1429</v>
      </c>
      <c r="F265" s="221" t="s">
        <v>2125</v>
      </c>
      <c r="G265" s="197" t="s">
        <v>1992</v>
      </c>
      <c r="H265" s="222"/>
      <c r="I265" s="234"/>
      <c r="J265" s="264"/>
      <c r="K265" s="488">
        <f t="shared" si="9"/>
        <v>0</v>
      </c>
      <c r="L265" s="401"/>
      <c r="M265" s="259"/>
      <c r="N265" s="260"/>
      <c r="O265" s="356"/>
      <c r="P265" s="356"/>
      <c r="Q265" s="564"/>
      <c r="R265" s="565"/>
      <c r="S265" s="497"/>
      <c r="T265" s="336"/>
      <c r="U265" s="337"/>
      <c r="V265" s="338"/>
      <c r="W265" s="339"/>
      <c r="X265" s="277"/>
      <c r="Y265" s="356"/>
      <c r="Z265" s="506"/>
      <c r="AA265" s="506"/>
      <c r="AB265" s="506"/>
      <c r="AC265" s="506"/>
      <c r="AD265" s="277"/>
      <c r="AE265" s="277"/>
      <c r="AF265" s="357"/>
      <c r="AG265" s="361"/>
      <c r="AH265" s="362"/>
      <c r="AI265" s="363">
        <f t="shared" si="12"/>
        <v>0</v>
      </c>
      <c r="AJ265" s="364"/>
      <c r="AK265" s="365"/>
      <c r="AL265" s="365"/>
      <c r="AM265" s="365"/>
      <c r="AN265" s="365"/>
      <c r="AO265" s="365"/>
      <c r="AP265" s="365"/>
      <c r="AQ265" s="365"/>
      <c r="AR265" s="365"/>
      <c r="AS265" s="365"/>
      <c r="AT265" s="365"/>
      <c r="AU265" s="365"/>
      <c r="AV265" s="365"/>
      <c r="AW265" s="365"/>
      <c r="AX265" s="365"/>
      <c r="AY265" s="365"/>
      <c r="AZ265" s="365"/>
      <c r="BA265" s="365"/>
      <c r="BB265" s="365"/>
      <c r="BC265" s="365"/>
      <c r="BD265" s="365"/>
      <c r="BE265" s="365"/>
      <c r="BF265" s="365"/>
      <c r="BG265" s="365"/>
      <c r="BH265" s="365"/>
      <c r="BI265" s="365"/>
      <c r="BJ265" s="365"/>
      <c r="BK265" s="365"/>
      <c r="BL265" s="365"/>
      <c r="BM265" s="365"/>
    </row>
    <row r="266" spans="1:65" s="157" customFormat="1" ht="45" hidden="1" customHeight="1">
      <c r="A266" s="198" t="s">
        <v>2126</v>
      </c>
      <c r="B266" s="205" t="s">
        <v>547</v>
      </c>
      <c r="C266" s="389" t="s">
        <v>309</v>
      </c>
      <c r="D266" s="189" t="s">
        <v>1428</v>
      </c>
      <c r="E266" s="189" t="s">
        <v>1429</v>
      </c>
      <c r="F266" s="221" t="s">
        <v>2127</v>
      </c>
      <c r="G266" s="197" t="s">
        <v>1992</v>
      </c>
      <c r="H266" s="222"/>
      <c r="I266" s="234"/>
      <c r="J266" s="264"/>
      <c r="K266" s="488">
        <f t="shared" si="9"/>
        <v>0</v>
      </c>
      <c r="L266" s="259"/>
      <c r="M266" s="259"/>
      <c r="N266" s="260"/>
      <c r="O266" s="356"/>
      <c r="P266" s="356"/>
      <c r="Q266" s="564"/>
      <c r="R266" s="565"/>
      <c r="S266" s="497"/>
      <c r="T266" s="498"/>
      <c r="U266" s="337"/>
      <c r="V266" s="338"/>
      <c r="W266" s="339"/>
      <c r="X266" s="277"/>
      <c r="Y266" s="356"/>
      <c r="Z266" s="277"/>
      <c r="AA266" s="277"/>
      <c r="AB266" s="277"/>
      <c r="AC266" s="277"/>
      <c r="AD266" s="277"/>
      <c r="AE266" s="277"/>
      <c r="AF266" s="357"/>
      <c r="AG266" s="361"/>
      <c r="AH266" s="362"/>
      <c r="AI266" s="363">
        <f t="shared" si="12"/>
        <v>0</v>
      </c>
      <c r="AJ266" s="364"/>
      <c r="AK266" s="365"/>
      <c r="AL266" s="365"/>
      <c r="AM266" s="365"/>
      <c r="AN266" s="365"/>
      <c r="AO266" s="365"/>
      <c r="AP266" s="365"/>
      <c r="AQ266" s="365"/>
      <c r="AR266" s="365"/>
      <c r="AS266" s="365"/>
      <c r="AT266" s="365"/>
      <c r="AU266" s="365"/>
      <c r="AV266" s="365"/>
      <c r="AW266" s="365"/>
      <c r="AX266" s="365"/>
      <c r="AY266" s="365"/>
      <c r="AZ266" s="365"/>
      <c r="BA266" s="365"/>
      <c r="BB266" s="365"/>
      <c r="BC266" s="365"/>
      <c r="BD266" s="365"/>
      <c r="BE266" s="365"/>
      <c r="BF266" s="365"/>
      <c r="BG266" s="365"/>
      <c r="BH266" s="365"/>
      <c r="BI266" s="365"/>
      <c r="BJ266" s="365"/>
      <c r="BK266" s="365"/>
      <c r="BL266" s="365"/>
      <c r="BM266" s="365"/>
    </row>
    <row r="267" spans="1:65" s="157" customFormat="1" ht="45" hidden="1" customHeight="1">
      <c r="A267" s="198" t="s">
        <v>2128</v>
      </c>
      <c r="B267" s="205" t="s">
        <v>549</v>
      </c>
      <c r="C267" s="389" t="s">
        <v>309</v>
      </c>
      <c r="D267" s="189" t="s">
        <v>1428</v>
      </c>
      <c r="E267" s="189" t="s">
        <v>1429</v>
      </c>
      <c r="F267" s="221" t="s">
        <v>2129</v>
      </c>
      <c r="G267" s="197" t="s">
        <v>1992</v>
      </c>
      <c r="H267" s="222"/>
      <c r="I267" s="234"/>
      <c r="J267" s="264"/>
      <c r="K267" s="488">
        <f t="shared" si="9"/>
        <v>0</v>
      </c>
      <c r="L267" s="259"/>
      <c r="M267" s="259"/>
      <c r="N267" s="260"/>
      <c r="O267" s="356"/>
      <c r="P267" s="356"/>
      <c r="Q267" s="564"/>
      <c r="R267" s="565"/>
      <c r="S267" s="497"/>
      <c r="T267" s="498"/>
      <c r="U267" s="337"/>
      <c r="V267" s="338"/>
      <c r="W267" s="339"/>
      <c r="X267" s="277"/>
      <c r="Y267" s="356"/>
      <c r="Z267" s="277"/>
      <c r="AA267" s="277"/>
      <c r="AB267" s="277"/>
      <c r="AC267" s="277"/>
      <c r="AD267" s="277"/>
      <c r="AE267" s="277"/>
      <c r="AF267" s="357"/>
      <c r="AG267" s="361"/>
      <c r="AH267" s="362"/>
      <c r="AI267" s="363">
        <f t="shared" si="12"/>
        <v>0</v>
      </c>
      <c r="AJ267" s="364"/>
      <c r="AK267" s="365"/>
      <c r="AL267" s="365"/>
      <c r="AM267" s="365"/>
      <c r="AN267" s="365"/>
      <c r="AO267" s="365"/>
      <c r="AP267" s="365"/>
      <c r="AQ267" s="365"/>
      <c r="AR267" s="365"/>
      <c r="AS267" s="365"/>
      <c r="AT267" s="365"/>
      <c r="AU267" s="365"/>
      <c r="AV267" s="365"/>
      <c r="AW267" s="365"/>
      <c r="AX267" s="365"/>
      <c r="AY267" s="365"/>
      <c r="AZ267" s="365"/>
      <c r="BA267" s="365"/>
      <c r="BB267" s="365"/>
      <c r="BC267" s="365"/>
      <c r="BD267" s="365"/>
      <c r="BE267" s="365"/>
      <c r="BF267" s="365"/>
      <c r="BG267" s="365"/>
      <c r="BH267" s="365"/>
      <c r="BI267" s="365"/>
      <c r="BJ267" s="365"/>
      <c r="BK267" s="365"/>
      <c r="BL267" s="365"/>
      <c r="BM267" s="365"/>
    </row>
    <row r="268" spans="1:65" s="157" customFormat="1" ht="42" hidden="1" customHeight="1">
      <c r="A268" s="198" t="s">
        <v>2130</v>
      </c>
      <c r="B268" s="205" t="s">
        <v>2131</v>
      </c>
      <c r="C268" s="389" t="s">
        <v>309</v>
      </c>
      <c r="D268" s="189" t="s">
        <v>1428</v>
      </c>
      <c r="E268" s="189" t="s">
        <v>1429</v>
      </c>
      <c r="F268" s="221" t="s">
        <v>2132</v>
      </c>
      <c r="G268" s="197" t="s">
        <v>1992</v>
      </c>
      <c r="H268" s="222"/>
      <c r="I268" s="264"/>
      <c r="J268" s="264"/>
      <c r="K268" s="488">
        <f t="shared" si="9"/>
        <v>0</v>
      </c>
      <c r="L268" s="259"/>
      <c r="M268" s="275"/>
      <c r="N268" s="276"/>
      <c r="O268" s="356"/>
      <c r="P268" s="356"/>
      <c r="Q268" s="564"/>
      <c r="R268" s="565"/>
      <c r="S268" s="497"/>
      <c r="T268" s="336"/>
      <c r="U268" s="337"/>
      <c r="V268" s="566"/>
      <c r="W268" s="567"/>
      <c r="X268" s="277"/>
      <c r="Y268" s="356"/>
      <c r="Z268" s="277"/>
      <c r="AA268" s="277"/>
      <c r="AB268" s="277"/>
      <c r="AC268" s="277"/>
      <c r="AD268" s="277"/>
      <c r="AE268" s="277"/>
      <c r="AF268" s="357"/>
      <c r="AG268" s="361"/>
      <c r="AH268" s="362"/>
      <c r="AI268" s="363">
        <f t="shared" si="12"/>
        <v>0</v>
      </c>
      <c r="AJ268" s="364"/>
      <c r="AK268" s="365"/>
      <c r="AL268" s="365"/>
      <c r="AM268" s="365"/>
      <c r="AN268" s="365"/>
      <c r="AO268" s="365"/>
      <c r="AP268" s="365"/>
      <c r="AQ268" s="365"/>
      <c r="AR268" s="365"/>
      <c r="AS268" s="365"/>
      <c r="AT268" s="365"/>
      <c r="AU268" s="365"/>
      <c r="AV268" s="365"/>
      <c r="AW268" s="365"/>
      <c r="AX268" s="365"/>
      <c r="AY268" s="365"/>
      <c r="AZ268" s="365"/>
      <c r="BA268" s="365"/>
      <c r="BB268" s="365"/>
      <c r="BC268" s="365"/>
      <c r="BD268" s="365"/>
      <c r="BE268" s="365"/>
      <c r="BF268" s="365"/>
      <c r="BG268" s="365"/>
      <c r="BH268" s="365"/>
      <c r="BI268" s="365"/>
      <c r="BJ268" s="365"/>
      <c r="BK268" s="365"/>
      <c r="BL268" s="365"/>
      <c r="BM268" s="365"/>
    </row>
    <row r="269" spans="1:65" ht="39.75" hidden="1" customHeight="1">
      <c r="A269" s="198" t="s">
        <v>2133</v>
      </c>
      <c r="B269" s="205" t="s">
        <v>2134</v>
      </c>
      <c r="C269" s="389" t="s">
        <v>309</v>
      </c>
      <c r="D269" s="189" t="s">
        <v>1428</v>
      </c>
      <c r="E269" s="189" t="s">
        <v>1429</v>
      </c>
      <c r="F269" s="201" t="s">
        <v>2135</v>
      </c>
      <c r="G269" s="197" t="s">
        <v>1992</v>
      </c>
      <c r="H269" s="470"/>
      <c r="I269" s="490"/>
      <c r="J269" s="206">
        <f>AI269</f>
        <v>0</v>
      </c>
      <c r="K269" s="488">
        <f t="shared" si="9"/>
        <v>0</v>
      </c>
      <c r="L269" s="401"/>
      <c r="M269" s="259"/>
      <c r="N269" s="260"/>
      <c r="O269" s="363"/>
      <c r="P269" s="363"/>
      <c r="Q269" s="503"/>
      <c r="R269" s="504"/>
      <c r="S269" s="497"/>
      <c r="T269" s="345"/>
      <c r="U269" s="346"/>
      <c r="V269" s="508"/>
      <c r="W269" s="509"/>
      <c r="X269" s="363"/>
      <c r="Y269" s="295"/>
      <c r="Z269" s="295"/>
      <c r="AA269" s="295"/>
      <c r="AB269" s="448"/>
      <c r="AC269" s="448"/>
      <c r="AD269" s="448"/>
      <c r="AE269" s="448"/>
      <c r="AF269" s="514"/>
      <c r="AG269" s="448"/>
      <c r="AH269" s="528"/>
      <c r="AI269" s="363">
        <f t="shared" si="12"/>
        <v>0</v>
      </c>
      <c r="AJ269" s="529"/>
      <c r="AK269" s="530"/>
      <c r="AL269" s="358"/>
      <c r="AM269" s="358"/>
      <c r="AN269" s="358"/>
      <c r="AO269" s="358"/>
      <c r="AP269" s="358"/>
      <c r="AQ269" s="358"/>
      <c r="AR269" s="358"/>
      <c r="AS269" s="358"/>
      <c r="AT269" s="358"/>
      <c r="AU269" s="358"/>
      <c r="AV269" s="358"/>
      <c r="AW269" s="358"/>
      <c r="AX269" s="358"/>
      <c r="AY269" s="358"/>
      <c r="AZ269" s="358"/>
      <c r="BA269" s="358"/>
      <c r="BB269" s="358"/>
      <c r="BC269" s="358"/>
      <c r="BD269" s="358"/>
      <c r="BE269" s="358"/>
      <c r="BF269" s="358"/>
      <c r="BG269" s="358"/>
      <c r="BH269" s="358"/>
      <c r="BI269" s="358"/>
      <c r="BJ269" s="358"/>
      <c r="BK269" s="358"/>
      <c r="BL269" s="358"/>
      <c r="BM269" s="358"/>
    </row>
    <row r="270" spans="1:65" ht="53.25" hidden="1" customHeight="1">
      <c r="A270" s="198" t="s">
        <v>2136</v>
      </c>
      <c r="B270" s="205" t="s">
        <v>2137</v>
      </c>
      <c r="C270" s="389" t="s">
        <v>309</v>
      </c>
      <c r="D270" s="189" t="s">
        <v>1428</v>
      </c>
      <c r="E270" s="189" t="s">
        <v>1429</v>
      </c>
      <c r="F270" s="201" t="s">
        <v>2138</v>
      </c>
      <c r="G270" s="197" t="s">
        <v>1992</v>
      </c>
      <c r="H270" s="470"/>
      <c r="I270" s="490"/>
      <c r="J270" s="206">
        <f>AI270</f>
        <v>0</v>
      </c>
      <c r="K270" s="488">
        <f t="shared" si="9"/>
        <v>0</v>
      </c>
      <c r="L270" s="259"/>
      <c r="M270" s="259"/>
      <c r="N270" s="260"/>
      <c r="O270" s="363"/>
      <c r="P270" s="363"/>
      <c r="Q270" s="503"/>
      <c r="R270" s="504"/>
      <c r="S270" s="497"/>
      <c r="T270" s="345"/>
      <c r="U270" s="346"/>
      <c r="V270" s="347"/>
      <c r="W270" s="348"/>
      <c r="X270" s="363"/>
      <c r="Y270" s="295"/>
      <c r="Z270" s="295"/>
      <c r="AA270" s="295"/>
      <c r="AB270" s="448"/>
      <c r="AC270" s="448"/>
      <c r="AD270" s="448"/>
      <c r="AE270" s="448"/>
      <c r="AF270" s="514"/>
      <c r="AG270" s="448"/>
      <c r="AH270" s="528"/>
      <c r="AI270" s="363">
        <f t="shared" si="12"/>
        <v>0</v>
      </c>
      <c r="AJ270" s="529"/>
      <c r="AK270" s="530"/>
      <c r="AL270" s="358"/>
      <c r="AM270" s="358"/>
      <c r="AN270" s="358"/>
      <c r="AO270" s="358"/>
      <c r="AP270" s="358"/>
      <c r="AQ270" s="358"/>
      <c r="AR270" s="358"/>
      <c r="AS270" s="358"/>
      <c r="AT270" s="358"/>
      <c r="AU270" s="358"/>
      <c r="AV270" s="358"/>
      <c r="AW270" s="358"/>
      <c r="AX270" s="358"/>
      <c r="AY270" s="358"/>
      <c r="AZ270" s="358"/>
      <c r="BA270" s="358"/>
      <c r="BB270" s="358"/>
      <c r="BC270" s="358"/>
      <c r="BD270" s="358"/>
      <c r="BE270" s="358"/>
      <c r="BF270" s="358"/>
      <c r="BG270" s="358"/>
      <c r="BH270" s="358"/>
      <c r="BI270" s="358"/>
      <c r="BJ270" s="358"/>
      <c r="BK270" s="358"/>
      <c r="BL270" s="358"/>
      <c r="BM270" s="358"/>
    </row>
    <row r="271" spans="1:65" ht="42" hidden="1" customHeight="1">
      <c r="A271" s="198" t="s">
        <v>2139</v>
      </c>
      <c r="B271" s="205" t="s">
        <v>550</v>
      </c>
      <c r="C271" s="389" t="s">
        <v>309</v>
      </c>
      <c r="D271" s="189" t="s">
        <v>1428</v>
      </c>
      <c r="E271" s="189" t="s">
        <v>1429</v>
      </c>
      <c r="F271" s="201" t="s">
        <v>2140</v>
      </c>
      <c r="G271" s="197" t="s">
        <v>1992</v>
      </c>
      <c r="H271" s="470"/>
      <c r="I271" s="490"/>
      <c r="J271" s="206">
        <f>+AI271</f>
        <v>0</v>
      </c>
      <c r="K271" s="488">
        <f t="shared" si="9"/>
        <v>0</v>
      </c>
      <c r="L271" s="259"/>
      <c r="M271" s="259"/>
      <c r="N271" s="260"/>
      <c r="O271" s="363"/>
      <c r="P271" s="363"/>
      <c r="Q271" s="503"/>
      <c r="R271" s="504"/>
      <c r="S271" s="497"/>
      <c r="T271" s="498"/>
      <c r="U271" s="346"/>
      <c r="V271" s="347"/>
      <c r="W271" s="348"/>
      <c r="X271" s="363"/>
      <c r="Y271" s="295"/>
      <c r="Z271" s="295"/>
      <c r="AA271" s="295"/>
      <c r="AB271" s="448"/>
      <c r="AC271" s="448"/>
      <c r="AD271" s="448"/>
      <c r="AE271" s="569"/>
      <c r="AF271" s="514"/>
      <c r="AG271" s="448"/>
      <c r="AH271" s="528"/>
      <c r="AI271" s="363">
        <f t="shared" si="12"/>
        <v>0</v>
      </c>
      <c r="AJ271" s="529"/>
      <c r="AK271" s="530"/>
      <c r="AL271" s="358"/>
      <c r="AM271" s="358"/>
      <c r="AN271" s="358"/>
      <c r="AO271" s="358"/>
      <c r="AP271" s="358"/>
      <c r="AQ271" s="358"/>
      <c r="AR271" s="358"/>
      <c r="AS271" s="358"/>
      <c r="AT271" s="358"/>
      <c r="AU271" s="358"/>
      <c r="AV271" s="358"/>
      <c r="AW271" s="358"/>
      <c r="AX271" s="358"/>
      <c r="AY271" s="358"/>
      <c r="AZ271" s="358"/>
      <c r="BA271" s="358"/>
      <c r="BB271" s="358"/>
      <c r="BC271" s="358"/>
      <c r="BD271" s="358"/>
      <c r="BE271" s="358"/>
      <c r="BF271" s="358"/>
      <c r="BG271" s="358"/>
      <c r="BH271" s="358"/>
      <c r="BI271" s="358"/>
      <c r="BJ271" s="358"/>
      <c r="BK271" s="358"/>
      <c r="BL271" s="358"/>
      <c r="BM271" s="358"/>
    </row>
    <row r="272" spans="1:65" ht="39.75" hidden="1" customHeight="1">
      <c r="A272" s="198" t="s">
        <v>2141</v>
      </c>
      <c r="B272" s="205" t="s">
        <v>551</v>
      </c>
      <c r="C272" s="389" t="s">
        <v>309</v>
      </c>
      <c r="D272" s="189" t="s">
        <v>1428</v>
      </c>
      <c r="E272" s="189" t="s">
        <v>1429</v>
      </c>
      <c r="F272" s="201" t="s">
        <v>2140</v>
      </c>
      <c r="G272" s="197" t="s">
        <v>1992</v>
      </c>
      <c r="H272" s="470"/>
      <c r="I272" s="490"/>
      <c r="J272" s="206">
        <f>+AI272</f>
        <v>0</v>
      </c>
      <c r="K272" s="488">
        <f t="shared" si="9"/>
        <v>0</v>
      </c>
      <c r="L272" s="259"/>
      <c r="M272" s="259"/>
      <c r="N272" s="260"/>
      <c r="O272" s="363"/>
      <c r="P272" s="363"/>
      <c r="Q272" s="503"/>
      <c r="R272" s="504"/>
      <c r="S272" s="497"/>
      <c r="T272" s="498"/>
      <c r="U272" s="346"/>
      <c r="V272" s="347"/>
      <c r="W272" s="348"/>
      <c r="X272" s="363"/>
      <c r="Y272" s="295"/>
      <c r="Z272" s="295"/>
      <c r="AA272" s="295"/>
      <c r="AB272" s="448"/>
      <c r="AC272" s="448"/>
      <c r="AD272" s="448"/>
      <c r="AE272" s="569"/>
      <c r="AF272" s="514"/>
      <c r="AG272" s="448"/>
      <c r="AH272" s="528"/>
      <c r="AI272" s="363">
        <f t="shared" si="12"/>
        <v>0</v>
      </c>
      <c r="AJ272" s="529"/>
      <c r="AK272" s="530"/>
      <c r="AL272" s="358"/>
      <c r="AM272" s="358"/>
      <c r="AN272" s="358"/>
      <c r="AO272" s="358"/>
      <c r="AP272" s="358"/>
      <c r="AQ272" s="358"/>
      <c r="AR272" s="358"/>
      <c r="AS272" s="358"/>
      <c r="AT272" s="358"/>
      <c r="AU272" s="358"/>
      <c r="AV272" s="358"/>
      <c r="AW272" s="358"/>
      <c r="AX272" s="358"/>
      <c r="AY272" s="358"/>
      <c r="AZ272" s="358"/>
      <c r="BA272" s="358"/>
      <c r="BB272" s="358"/>
      <c r="BC272" s="358"/>
      <c r="BD272" s="358"/>
      <c r="BE272" s="358"/>
      <c r="BF272" s="358"/>
      <c r="BG272" s="358"/>
      <c r="BH272" s="358"/>
      <c r="BI272" s="358"/>
      <c r="BJ272" s="358"/>
      <c r="BK272" s="358"/>
      <c r="BL272" s="358"/>
      <c r="BM272" s="358"/>
    </row>
    <row r="273" spans="1:65" ht="59.25" hidden="1" customHeight="1">
      <c r="A273" s="198" t="s">
        <v>2142</v>
      </c>
      <c r="B273" s="205" t="s">
        <v>2143</v>
      </c>
      <c r="C273" s="389" t="s">
        <v>309</v>
      </c>
      <c r="D273" s="189" t="s">
        <v>1428</v>
      </c>
      <c r="E273" s="189" t="s">
        <v>1429</v>
      </c>
      <c r="F273" s="201" t="s">
        <v>2144</v>
      </c>
      <c r="G273" s="197" t="s">
        <v>1992</v>
      </c>
      <c r="H273" s="470"/>
      <c r="I273" s="490"/>
      <c r="J273" s="206"/>
      <c r="K273" s="488">
        <f t="shared" si="9"/>
        <v>0</v>
      </c>
      <c r="L273" s="259"/>
      <c r="M273" s="259"/>
      <c r="N273" s="260"/>
      <c r="O273" s="363"/>
      <c r="P273" s="363"/>
      <c r="Q273" s="503"/>
      <c r="R273" s="504"/>
      <c r="S273" s="497"/>
      <c r="T273" s="345"/>
      <c r="U273" s="346"/>
      <c r="V273" s="347"/>
      <c r="W273" s="348"/>
      <c r="X273" s="363"/>
      <c r="Y273" s="295"/>
      <c r="Z273" s="295"/>
      <c r="AA273" s="295"/>
      <c r="AB273" s="448"/>
      <c r="AC273" s="448"/>
      <c r="AD273" s="448"/>
      <c r="AE273" s="448"/>
      <c r="AF273" s="514"/>
      <c r="AG273" s="448"/>
      <c r="AH273" s="528"/>
      <c r="AI273" s="363">
        <f t="shared" si="12"/>
        <v>0</v>
      </c>
      <c r="AJ273" s="529"/>
      <c r="AK273" s="530"/>
      <c r="AL273" s="358"/>
      <c r="AM273" s="358"/>
      <c r="AN273" s="358"/>
      <c r="AO273" s="358"/>
      <c r="AP273" s="358"/>
      <c r="AQ273" s="358"/>
      <c r="AR273" s="358"/>
      <c r="AS273" s="358"/>
      <c r="AT273" s="358"/>
      <c r="AU273" s="358"/>
      <c r="AV273" s="358"/>
      <c r="AW273" s="358"/>
      <c r="AX273" s="358"/>
      <c r="AY273" s="358"/>
      <c r="AZ273" s="358"/>
      <c r="BA273" s="358"/>
      <c r="BB273" s="358"/>
      <c r="BC273" s="358"/>
      <c r="BD273" s="358"/>
      <c r="BE273" s="358"/>
      <c r="BF273" s="358"/>
      <c r="BG273" s="358"/>
      <c r="BH273" s="358"/>
      <c r="BI273" s="358"/>
      <c r="BJ273" s="358"/>
      <c r="BK273" s="358"/>
      <c r="BL273" s="358"/>
      <c r="BM273" s="358"/>
    </row>
    <row r="274" spans="1:65" ht="59.25" hidden="1" customHeight="1">
      <c r="A274" s="198" t="s">
        <v>2145</v>
      </c>
      <c r="B274" s="205" t="s">
        <v>552</v>
      </c>
      <c r="C274" s="389" t="s">
        <v>309</v>
      </c>
      <c r="D274" s="189" t="s">
        <v>1428</v>
      </c>
      <c r="E274" s="189" t="s">
        <v>1429</v>
      </c>
      <c r="F274" s="201" t="s">
        <v>2144</v>
      </c>
      <c r="G274" s="197" t="s">
        <v>1992</v>
      </c>
      <c r="H274" s="470"/>
      <c r="I274" s="490"/>
      <c r="J274" s="206"/>
      <c r="K274" s="488">
        <f t="shared" si="9"/>
        <v>0</v>
      </c>
      <c r="L274" s="259"/>
      <c r="M274" s="259"/>
      <c r="N274" s="260"/>
      <c r="O274" s="363"/>
      <c r="P274" s="363"/>
      <c r="Q274" s="503"/>
      <c r="R274" s="504"/>
      <c r="S274" s="497"/>
      <c r="T274" s="498"/>
      <c r="U274" s="346"/>
      <c r="V274" s="347"/>
      <c r="W274" s="348"/>
      <c r="X274" s="363"/>
      <c r="Y274" s="295"/>
      <c r="Z274" s="295"/>
      <c r="AA274" s="295"/>
      <c r="AB274" s="448"/>
      <c r="AC274" s="448"/>
      <c r="AD274" s="448"/>
      <c r="AE274" s="448"/>
      <c r="AF274" s="514"/>
      <c r="AG274" s="448"/>
      <c r="AH274" s="528"/>
      <c r="AI274" s="363">
        <f t="shared" si="12"/>
        <v>0</v>
      </c>
      <c r="AJ274" s="529"/>
      <c r="AK274" s="530"/>
      <c r="AL274" s="358"/>
      <c r="AM274" s="358"/>
      <c r="AN274" s="358"/>
      <c r="AO274" s="358"/>
      <c r="AP274" s="358"/>
      <c r="AQ274" s="358"/>
      <c r="AR274" s="358"/>
      <c r="AS274" s="358"/>
      <c r="AT274" s="358"/>
      <c r="AU274" s="358"/>
      <c r="AV274" s="358"/>
      <c r="AW274" s="358"/>
      <c r="AX274" s="358"/>
      <c r="AY274" s="358"/>
      <c r="AZ274" s="358"/>
      <c r="BA274" s="358"/>
      <c r="BB274" s="358"/>
      <c r="BC274" s="358"/>
      <c r="BD274" s="358"/>
      <c r="BE274" s="358"/>
      <c r="BF274" s="358"/>
      <c r="BG274" s="358"/>
      <c r="BH274" s="358"/>
      <c r="BI274" s="358"/>
      <c r="BJ274" s="358"/>
      <c r="BK274" s="358"/>
      <c r="BL274" s="358"/>
      <c r="BM274" s="358"/>
    </row>
    <row r="275" spans="1:65" ht="59.25" hidden="1" customHeight="1">
      <c r="A275" s="198" t="s">
        <v>2146</v>
      </c>
      <c r="B275" s="205" t="s">
        <v>553</v>
      </c>
      <c r="C275" s="389" t="s">
        <v>309</v>
      </c>
      <c r="D275" s="189" t="s">
        <v>1428</v>
      </c>
      <c r="E275" s="189" t="s">
        <v>1429</v>
      </c>
      <c r="F275" s="201" t="s">
        <v>2144</v>
      </c>
      <c r="G275" s="197" t="s">
        <v>1992</v>
      </c>
      <c r="H275" s="470"/>
      <c r="I275" s="490"/>
      <c r="J275" s="206"/>
      <c r="K275" s="488">
        <f t="shared" si="9"/>
        <v>0</v>
      </c>
      <c r="L275" s="259"/>
      <c r="M275" s="259"/>
      <c r="N275" s="260"/>
      <c r="O275" s="363"/>
      <c r="P275" s="363"/>
      <c r="Q275" s="503"/>
      <c r="R275" s="504"/>
      <c r="S275" s="497"/>
      <c r="T275" s="498"/>
      <c r="U275" s="346"/>
      <c r="V275" s="347"/>
      <c r="W275" s="348"/>
      <c r="X275" s="363"/>
      <c r="Y275" s="295"/>
      <c r="Z275" s="295"/>
      <c r="AA275" s="295"/>
      <c r="AB275" s="448"/>
      <c r="AC275" s="448"/>
      <c r="AD275" s="448"/>
      <c r="AE275" s="448"/>
      <c r="AF275" s="514"/>
      <c r="AG275" s="448"/>
      <c r="AH275" s="528"/>
      <c r="AI275" s="363">
        <f t="shared" si="12"/>
        <v>0</v>
      </c>
      <c r="AJ275" s="529"/>
      <c r="AK275" s="530"/>
      <c r="AL275" s="358"/>
      <c r="AM275" s="358"/>
      <c r="AN275" s="358"/>
      <c r="AO275" s="358"/>
      <c r="AP275" s="358"/>
      <c r="AQ275" s="358"/>
      <c r="AR275" s="358"/>
      <c r="AS275" s="358"/>
      <c r="AT275" s="358"/>
      <c r="AU275" s="358"/>
      <c r="AV275" s="358"/>
      <c r="AW275" s="358"/>
      <c r="AX275" s="358"/>
      <c r="AY275" s="358"/>
      <c r="AZ275" s="358"/>
      <c r="BA275" s="358"/>
      <c r="BB275" s="358"/>
      <c r="BC275" s="358"/>
      <c r="BD275" s="358"/>
      <c r="BE275" s="358"/>
      <c r="BF275" s="358"/>
      <c r="BG275" s="358"/>
      <c r="BH275" s="358"/>
      <c r="BI275" s="358"/>
      <c r="BJ275" s="358"/>
      <c r="BK275" s="358"/>
      <c r="BL275" s="358"/>
      <c r="BM275" s="358"/>
    </row>
    <row r="276" spans="1:65" s="156" customFormat="1" ht="57" customHeight="1">
      <c r="A276" s="209" t="s">
        <v>2147</v>
      </c>
      <c r="B276" s="210" t="s">
        <v>2148</v>
      </c>
      <c r="C276" s="465" t="s">
        <v>309</v>
      </c>
      <c r="D276" s="212" t="s">
        <v>1428</v>
      </c>
      <c r="E276" s="212" t="s">
        <v>1429</v>
      </c>
      <c r="F276" s="213" t="s">
        <v>2149</v>
      </c>
      <c r="G276" s="214" t="s">
        <v>1992</v>
      </c>
      <c r="H276" s="466"/>
      <c r="I276" s="487"/>
      <c r="J276" s="402">
        <v>1125000</v>
      </c>
      <c r="K276" s="286">
        <f t="shared" si="9"/>
        <v>1125000</v>
      </c>
      <c r="L276" s="268"/>
      <c r="M276" s="268"/>
      <c r="N276" s="269"/>
      <c r="O276" s="450">
        <f>+K276</f>
        <v>1125000</v>
      </c>
      <c r="P276" s="450"/>
      <c r="Q276" s="450"/>
      <c r="R276" s="450"/>
      <c r="S276" s="450">
        <f>+K276</f>
        <v>1125000</v>
      </c>
      <c r="T276" s="498">
        <f>+K276</f>
        <v>1125000</v>
      </c>
      <c r="U276" s="407"/>
      <c r="V276" s="508"/>
      <c r="W276" s="342"/>
      <c r="X276" s="450"/>
      <c r="Y276" s="398"/>
      <c r="Z276" s="450"/>
      <c r="AA276" s="398"/>
      <c r="AB276" s="398"/>
      <c r="AC276" s="505"/>
      <c r="AD276" s="505"/>
      <c r="AE276" s="505"/>
      <c r="AF276" s="515"/>
      <c r="AG276" s="505"/>
      <c r="AH276" s="523"/>
      <c r="AI276" s="450">
        <f t="shared" si="12"/>
        <v>0</v>
      </c>
      <c r="AJ276" s="524"/>
      <c r="AK276" s="368"/>
      <c r="AL276" s="360"/>
      <c r="AM276" s="360"/>
      <c r="AN276" s="360"/>
      <c r="AO276" s="360"/>
      <c r="AP276" s="360"/>
      <c r="AQ276" s="360"/>
      <c r="AR276" s="360"/>
      <c r="AS276" s="360"/>
      <c r="AT276" s="360"/>
      <c r="AU276" s="360"/>
      <c r="AV276" s="360"/>
      <c r="AW276" s="360"/>
      <c r="AX276" s="360"/>
      <c r="AY276" s="360"/>
      <c r="AZ276" s="360"/>
      <c r="BA276" s="360"/>
      <c r="BB276" s="360"/>
      <c r="BC276" s="360"/>
      <c r="BD276" s="360"/>
      <c r="BE276" s="360"/>
      <c r="BF276" s="360"/>
      <c r="BG276" s="360"/>
      <c r="BH276" s="360"/>
      <c r="BI276" s="526">
        <f>+K276</f>
        <v>1125000</v>
      </c>
      <c r="BJ276" s="360"/>
      <c r="BK276" s="360"/>
      <c r="BL276" s="360"/>
      <c r="BM276" s="360"/>
    </row>
    <row r="277" spans="1:65" s="160" customFormat="1" ht="44.25" hidden="1" customHeight="1">
      <c r="A277" s="245"/>
      <c r="B277" s="246" t="s">
        <v>2150</v>
      </c>
      <c r="C277" s="540" t="s">
        <v>309</v>
      </c>
      <c r="D277" s="247" t="s">
        <v>1428</v>
      </c>
      <c r="E277" s="247" t="s">
        <v>1429</v>
      </c>
      <c r="F277" s="248" t="s">
        <v>2151</v>
      </c>
      <c r="G277" s="249" t="s">
        <v>1992</v>
      </c>
      <c r="H277" s="541"/>
      <c r="I277" s="553"/>
      <c r="J277" s="554">
        <v>1678571.43</v>
      </c>
      <c r="K277" s="555">
        <f t="shared" si="9"/>
        <v>1678571.43</v>
      </c>
      <c r="L277" s="298"/>
      <c r="M277" s="298"/>
      <c r="N277" s="474"/>
      <c r="O277" s="556">
        <f>+K277</f>
        <v>1678571.43</v>
      </c>
      <c r="P277" s="556"/>
      <c r="Q277" s="556"/>
      <c r="R277" s="556"/>
      <c r="S277" s="556">
        <f>+K277</f>
        <v>1678571.43</v>
      </c>
      <c r="T277" s="345"/>
      <c r="U277" s="346"/>
      <c r="V277" s="508"/>
      <c r="W277" s="507"/>
      <c r="X277" s="556"/>
      <c r="Y277" s="478"/>
      <c r="Z277" s="556"/>
      <c r="AA277" s="478"/>
      <c r="AB277" s="478"/>
      <c r="AC277" s="570"/>
      <c r="AD277" s="570"/>
      <c r="AE277" s="570"/>
      <c r="AF277" s="571"/>
      <c r="AG277" s="570"/>
      <c r="AH277" s="574"/>
      <c r="AI277" s="556">
        <f t="shared" si="12"/>
        <v>0</v>
      </c>
      <c r="AJ277" s="575"/>
      <c r="AK277" s="576"/>
      <c r="AL277" s="375"/>
      <c r="AM277" s="375"/>
      <c r="AN277" s="375"/>
      <c r="AO277" s="375"/>
      <c r="AP277" s="375"/>
      <c r="AQ277" s="375"/>
      <c r="AR277" s="375"/>
      <c r="AS277" s="375"/>
      <c r="AT277" s="375"/>
      <c r="AU277" s="375"/>
      <c r="AV277" s="375"/>
      <c r="AW277" s="375"/>
      <c r="AX277" s="375"/>
      <c r="AY277" s="375"/>
      <c r="AZ277" s="375"/>
      <c r="BA277" s="375"/>
      <c r="BB277" s="375"/>
      <c r="BC277" s="375"/>
      <c r="BD277" s="375"/>
      <c r="BE277" s="375"/>
      <c r="BF277" s="375"/>
      <c r="BG277" s="375"/>
      <c r="BH277" s="375"/>
      <c r="BI277" s="375"/>
      <c r="BJ277" s="375"/>
      <c r="BK277" s="580">
        <f>+K277</f>
        <v>1678571.43</v>
      </c>
      <c r="BL277" s="375"/>
      <c r="BM277" s="375"/>
    </row>
    <row r="278" spans="1:65" s="156" customFormat="1" ht="44.25" hidden="1" customHeight="1">
      <c r="A278" s="209" t="s">
        <v>2152</v>
      </c>
      <c r="B278" s="210" t="s">
        <v>2153</v>
      </c>
      <c r="C278" s="465" t="s">
        <v>309</v>
      </c>
      <c r="D278" s="212" t="s">
        <v>1428</v>
      </c>
      <c r="E278" s="212" t="s">
        <v>1429</v>
      </c>
      <c r="F278" s="213" t="s">
        <v>2154</v>
      </c>
      <c r="G278" s="214" t="s">
        <v>1992</v>
      </c>
      <c r="H278" s="466"/>
      <c r="I278" s="487"/>
      <c r="J278" s="402">
        <v>578571.43000000005</v>
      </c>
      <c r="K278" s="286">
        <f t="shared" si="9"/>
        <v>578571.43000000005</v>
      </c>
      <c r="L278" s="403"/>
      <c r="M278" s="268"/>
      <c r="N278" s="269"/>
      <c r="O278" s="450">
        <f>+K278</f>
        <v>578571.43000000005</v>
      </c>
      <c r="P278" s="450"/>
      <c r="Q278" s="450"/>
      <c r="R278" s="450"/>
      <c r="S278" s="450">
        <f>+K278</f>
        <v>578571.43000000005</v>
      </c>
      <c r="T278" s="345"/>
      <c r="U278" s="407"/>
      <c r="V278" s="508"/>
      <c r="W278" s="342"/>
      <c r="X278" s="450"/>
      <c r="Y278" s="398"/>
      <c r="Z278" s="450"/>
      <c r="AA278" s="398"/>
      <c r="AB278" s="398"/>
      <c r="AC278" s="450"/>
      <c r="AD278" s="398"/>
      <c r="AE278" s="398"/>
      <c r="AF278" s="512"/>
      <c r="AG278" s="505"/>
      <c r="AH278" s="523"/>
      <c r="AI278" s="450">
        <f t="shared" si="12"/>
        <v>0</v>
      </c>
      <c r="AJ278" s="524"/>
      <c r="AK278" s="368"/>
      <c r="AL278" s="360"/>
      <c r="AM278" s="360"/>
      <c r="AN278" s="360"/>
      <c r="AO278" s="360"/>
      <c r="AP278" s="526">
        <f>+K278</f>
        <v>578571.43000000005</v>
      </c>
      <c r="AQ278" s="360"/>
      <c r="AR278" s="360"/>
      <c r="AS278" s="360"/>
      <c r="AT278" s="360"/>
      <c r="AU278" s="360"/>
      <c r="AV278" s="360"/>
      <c r="AW278" s="360"/>
      <c r="AX278" s="360"/>
      <c r="AY278" s="360"/>
      <c r="AZ278" s="360"/>
      <c r="BA278" s="360"/>
      <c r="BB278" s="360"/>
      <c r="BC278" s="360"/>
      <c r="BD278" s="360"/>
      <c r="BE278" s="360"/>
      <c r="BF278" s="360"/>
      <c r="BG278" s="360"/>
      <c r="BH278" s="360"/>
      <c r="BI278" s="360"/>
      <c r="BJ278" s="360"/>
      <c r="BK278" s="360"/>
      <c r="BL278" s="360"/>
      <c r="BM278" s="360"/>
    </row>
    <row r="279" spans="1:65" ht="46.5" hidden="1" customHeight="1">
      <c r="A279" s="198" t="s">
        <v>2155</v>
      </c>
      <c r="B279" s="205"/>
      <c r="C279" s="389" t="s">
        <v>309</v>
      </c>
      <c r="D279" s="189" t="s">
        <v>1428</v>
      </c>
      <c r="E279" s="189" t="s">
        <v>1429</v>
      </c>
      <c r="F279" s="201" t="s">
        <v>2156</v>
      </c>
      <c r="G279" s="197" t="s">
        <v>1992</v>
      </c>
      <c r="H279" s="470"/>
      <c r="I279" s="490"/>
      <c r="J279" s="206">
        <f>AI279</f>
        <v>0</v>
      </c>
      <c r="K279" s="488">
        <f t="shared" si="9"/>
        <v>0</v>
      </c>
      <c r="L279" s="259"/>
      <c r="M279" s="259"/>
      <c r="N279" s="260"/>
      <c r="O279" s="363"/>
      <c r="P279" s="363"/>
      <c r="Q279" s="503"/>
      <c r="R279" s="504"/>
      <c r="S279" s="497"/>
      <c r="T279" s="498"/>
      <c r="U279" s="507"/>
      <c r="V279" s="508"/>
      <c r="W279" s="509"/>
      <c r="X279" s="363"/>
      <c r="Y279" s="448"/>
      <c r="Z279" s="448"/>
      <c r="AA279" s="448"/>
      <c r="AB279" s="569"/>
      <c r="AC279" s="448"/>
      <c r="AD279" s="448"/>
      <c r="AE279" s="569"/>
      <c r="AF279" s="514"/>
      <c r="AG279" s="448"/>
      <c r="AH279" s="531"/>
      <c r="AI279" s="363">
        <f t="shared" si="12"/>
        <v>0</v>
      </c>
      <c r="AJ279" s="529"/>
      <c r="AK279" s="530"/>
      <c r="AL279" s="358"/>
      <c r="AM279" s="358"/>
      <c r="AN279" s="358"/>
      <c r="AO279" s="358"/>
      <c r="AP279" s="358"/>
      <c r="AQ279" s="358"/>
      <c r="AR279" s="358"/>
      <c r="AS279" s="358"/>
      <c r="AT279" s="358"/>
      <c r="AU279" s="358"/>
      <c r="AV279" s="358"/>
      <c r="AW279" s="358"/>
      <c r="AX279" s="358"/>
      <c r="AY279" s="358"/>
      <c r="AZ279" s="358"/>
      <c r="BA279" s="358"/>
      <c r="BB279" s="358"/>
      <c r="BC279" s="358"/>
      <c r="BD279" s="358"/>
      <c r="BE279" s="358"/>
      <c r="BF279" s="358"/>
      <c r="BG279" s="358"/>
      <c r="BH279" s="358"/>
      <c r="BI279" s="358"/>
      <c r="BJ279" s="358"/>
      <c r="BK279" s="358"/>
      <c r="BL279" s="358"/>
      <c r="BM279" s="358"/>
    </row>
    <row r="280" spans="1:65" ht="39.9" hidden="1" customHeight="1">
      <c r="A280" s="198" t="s">
        <v>2157</v>
      </c>
      <c r="B280" s="205" t="s">
        <v>2158</v>
      </c>
      <c r="C280" s="389" t="s">
        <v>309</v>
      </c>
      <c r="D280" s="189" t="s">
        <v>1428</v>
      </c>
      <c r="E280" s="189" t="s">
        <v>1429</v>
      </c>
      <c r="F280" s="201" t="s">
        <v>2159</v>
      </c>
      <c r="G280" s="197" t="s">
        <v>1992</v>
      </c>
      <c r="H280" s="470"/>
      <c r="I280" s="490"/>
      <c r="J280" s="206">
        <f>+AI280</f>
        <v>0</v>
      </c>
      <c r="K280" s="488">
        <f t="shared" si="9"/>
        <v>0</v>
      </c>
      <c r="L280" s="401"/>
      <c r="M280" s="259"/>
      <c r="N280" s="260"/>
      <c r="O280" s="363"/>
      <c r="P280" s="363"/>
      <c r="Q280" s="503"/>
      <c r="R280" s="504"/>
      <c r="S280" s="497"/>
      <c r="T280" s="345"/>
      <c r="U280" s="346"/>
      <c r="V280" s="508"/>
      <c r="W280" s="509"/>
      <c r="X280" s="363"/>
      <c r="Y280" s="295"/>
      <c r="Z280" s="448"/>
      <c r="AA280" s="295"/>
      <c r="AB280" s="295"/>
      <c r="AC280" s="448"/>
      <c r="AD280" s="448"/>
      <c r="AE280" s="572"/>
      <c r="AF280" s="513"/>
      <c r="AG280" s="448"/>
      <c r="AH280" s="528"/>
      <c r="AI280" s="363">
        <f t="shared" si="12"/>
        <v>0</v>
      </c>
      <c r="AJ280" s="529"/>
      <c r="AK280" s="530"/>
      <c r="AL280" s="358"/>
      <c r="AM280" s="358"/>
      <c r="AN280" s="358"/>
      <c r="AO280" s="358"/>
      <c r="AP280" s="358"/>
      <c r="AQ280" s="358"/>
      <c r="AR280" s="358"/>
      <c r="AS280" s="358"/>
      <c r="AT280" s="358"/>
      <c r="AU280" s="358"/>
      <c r="AV280" s="358"/>
      <c r="AW280" s="358"/>
      <c r="AX280" s="358"/>
      <c r="AY280" s="358"/>
      <c r="AZ280" s="358"/>
      <c r="BA280" s="358"/>
      <c r="BB280" s="358"/>
      <c r="BC280" s="358"/>
      <c r="BD280" s="358"/>
      <c r="BE280" s="358"/>
      <c r="BF280" s="358"/>
      <c r="BG280" s="358"/>
      <c r="BH280" s="358"/>
      <c r="BI280" s="358"/>
      <c r="BJ280" s="358"/>
      <c r="BK280" s="358"/>
      <c r="BL280" s="358"/>
      <c r="BM280" s="358"/>
    </row>
    <row r="281" spans="1:65" ht="39.9" hidden="1" customHeight="1">
      <c r="A281" s="198" t="s">
        <v>2160</v>
      </c>
      <c r="B281" s="205" t="s">
        <v>2161</v>
      </c>
      <c r="C281" s="389" t="s">
        <v>309</v>
      </c>
      <c r="D281" s="189" t="s">
        <v>1428</v>
      </c>
      <c r="E281" s="189" t="s">
        <v>1429</v>
      </c>
      <c r="F281" s="201" t="s">
        <v>2162</v>
      </c>
      <c r="G281" s="197" t="s">
        <v>1992</v>
      </c>
      <c r="H281" s="470"/>
      <c r="I281" s="490"/>
      <c r="J281" s="206">
        <f>+AI281</f>
        <v>0</v>
      </c>
      <c r="K281" s="488">
        <f t="shared" si="9"/>
        <v>0</v>
      </c>
      <c r="L281" s="401"/>
      <c r="M281" s="259"/>
      <c r="N281" s="260"/>
      <c r="O281" s="363"/>
      <c r="P281" s="363"/>
      <c r="Q281" s="503"/>
      <c r="R281" s="504"/>
      <c r="S281" s="497"/>
      <c r="T281" s="345"/>
      <c r="U281" s="346"/>
      <c r="V281" s="508"/>
      <c r="W281" s="509"/>
      <c r="X281" s="363"/>
      <c r="Y281" s="295"/>
      <c r="Z281" s="448"/>
      <c r="AA281" s="295"/>
      <c r="AB281" s="569"/>
      <c r="AC281" s="448"/>
      <c r="AD281" s="448"/>
      <c r="AE281" s="572"/>
      <c r="AF281" s="514"/>
      <c r="AG281" s="448"/>
      <c r="AH281" s="531"/>
      <c r="AI281" s="363">
        <f t="shared" si="12"/>
        <v>0</v>
      </c>
      <c r="AJ281" s="529"/>
      <c r="AK281" s="530"/>
      <c r="AL281" s="358"/>
      <c r="AM281" s="358"/>
      <c r="AN281" s="358"/>
      <c r="AO281" s="358"/>
      <c r="AP281" s="358"/>
      <c r="AQ281" s="358"/>
      <c r="AR281" s="358"/>
      <c r="AS281" s="358"/>
      <c r="AT281" s="358"/>
      <c r="AU281" s="358"/>
      <c r="AV281" s="358"/>
      <c r="AW281" s="358"/>
      <c r="AX281" s="358"/>
      <c r="AY281" s="358"/>
      <c r="AZ281" s="358"/>
      <c r="BA281" s="358"/>
      <c r="BB281" s="358"/>
      <c r="BC281" s="358"/>
      <c r="BD281" s="358"/>
      <c r="BE281" s="358"/>
      <c r="BF281" s="358"/>
      <c r="BG281" s="358"/>
      <c r="BH281" s="358"/>
      <c r="BI281" s="358"/>
      <c r="BJ281" s="358"/>
      <c r="BK281" s="358"/>
      <c r="BL281" s="358"/>
      <c r="BM281" s="358"/>
    </row>
    <row r="282" spans="1:65" ht="40.5" hidden="1" customHeight="1">
      <c r="A282" s="198" t="s">
        <v>2163</v>
      </c>
      <c r="B282" s="205" t="s">
        <v>2164</v>
      </c>
      <c r="C282" s="389" t="s">
        <v>309</v>
      </c>
      <c r="D282" s="189" t="s">
        <v>1428</v>
      </c>
      <c r="E282" s="189" t="s">
        <v>1429</v>
      </c>
      <c r="F282" s="201" t="s">
        <v>2159</v>
      </c>
      <c r="G282" s="197" t="s">
        <v>1992</v>
      </c>
      <c r="H282" s="470"/>
      <c r="I282" s="490"/>
      <c r="J282" s="206">
        <f>+AI282</f>
        <v>0</v>
      </c>
      <c r="K282" s="488">
        <f t="shared" si="9"/>
        <v>0</v>
      </c>
      <c r="L282" s="401"/>
      <c r="M282" s="259"/>
      <c r="N282" s="260"/>
      <c r="O282" s="363"/>
      <c r="P282" s="363"/>
      <c r="Q282" s="503"/>
      <c r="R282" s="504"/>
      <c r="S282" s="497"/>
      <c r="T282" s="345"/>
      <c r="U282" s="346"/>
      <c r="V282" s="508"/>
      <c r="W282" s="509"/>
      <c r="X282" s="363"/>
      <c r="Y282" s="295"/>
      <c r="Z282" s="363"/>
      <c r="AA282" s="295"/>
      <c r="AB282" s="569"/>
      <c r="AC282" s="363"/>
      <c r="AD282" s="448"/>
      <c r="AE282" s="295"/>
      <c r="AF282" s="514"/>
      <c r="AG282" s="448"/>
      <c r="AH282" s="531"/>
      <c r="AI282" s="363">
        <f t="shared" si="12"/>
        <v>0</v>
      </c>
      <c r="AJ282" s="529"/>
      <c r="AK282" s="530"/>
      <c r="AL282" s="358"/>
      <c r="AM282" s="358"/>
      <c r="AN282" s="358"/>
      <c r="AO282" s="358"/>
      <c r="AP282" s="358"/>
      <c r="AQ282" s="358"/>
      <c r="AR282" s="358"/>
      <c r="AS282" s="358"/>
      <c r="AT282" s="358"/>
      <c r="AU282" s="358"/>
      <c r="AV282" s="358"/>
      <c r="AW282" s="358"/>
      <c r="AX282" s="358"/>
      <c r="AY282" s="358"/>
      <c r="AZ282" s="358"/>
      <c r="BA282" s="358"/>
      <c r="BB282" s="358"/>
      <c r="BC282" s="358"/>
      <c r="BD282" s="358"/>
      <c r="BE282" s="358"/>
      <c r="BF282" s="358"/>
      <c r="BG282" s="358"/>
      <c r="BH282" s="358"/>
      <c r="BI282" s="358"/>
      <c r="BJ282" s="358"/>
      <c r="BK282" s="358"/>
      <c r="BL282" s="358"/>
      <c r="BM282" s="358"/>
    </row>
    <row r="283" spans="1:65" ht="50.25" hidden="1" customHeight="1">
      <c r="A283" s="198" t="s">
        <v>2165</v>
      </c>
      <c r="B283" s="205" t="s">
        <v>567</v>
      </c>
      <c r="C283" s="389" t="s">
        <v>309</v>
      </c>
      <c r="D283" s="189" t="s">
        <v>1428</v>
      </c>
      <c r="E283" s="189" t="s">
        <v>1429</v>
      </c>
      <c r="F283" s="201" t="s">
        <v>2013</v>
      </c>
      <c r="G283" s="197" t="s">
        <v>1992</v>
      </c>
      <c r="H283" s="470"/>
      <c r="I283" s="490"/>
      <c r="J283" s="206">
        <f>+AI283</f>
        <v>0</v>
      </c>
      <c r="K283" s="488">
        <f t="shared" si="9"/>
        <v>0</v>
      </c>
      <c r="L283" s="259"/>
      <c r="M283" s="259"/>
      <c r="N283" s="260"/>
      <c r="O283" s="363"/>
      <c r="P283" s="363"/>
      <c r="Q283" s="503"/>
      <c r="R283" s="504"/>
      <c r="S283" s="497"/>
      <c r="T283" s="498"/>
      <c r="U283" s="346"/>
      <c r="V283" s="508"/>
      <c r="W283" s="509"/>
      <c r="X283" s="363"/>
      <c r="Y283" s="295"/>
      <c r="Z283" s="363"/>
      <c r="AA283" s="448"/>
      <c r="AB283" s="448"/>
      <c r="AC283" s="448"/>
      <c r="AD283" s="448"/>
      <c r="AE283" s="569"/>
      <c r="AF283" s="514"/>
      <c r="AG283" s="448"/>
      <c r="AH283" s="528"/>
      <c r="AI283" s="363">
        <f t="shared" si="12"/>
        <v>0</v>
      </c>
      <c r="AJ283" s="529"/>
      <c r="AK283" s="530"/>
      <c r="AL283" s="358"/>
      <c r="AM283" s="358"/>
      <c r="AN283" s="358"/>
      <c r="AO283" s="358"/>
      <c r="AP283" s="358"/>
      <c r="AQ283" s="358"/>
      <c r="AR283" s="358"/>
      <c r="AS283" s="358"/>
      <c r="AT283" s="358"/>
      <c r="AU283" s="358"/>
      <c r="AV283" s="358"/>
      <c r="AW283" s="358"/>
      <c r="AX283" s="358"/>
      <c r="AY283" s="358"/>
      <c r="AZ283" s="358"/>
      <c r="BA283" s="358"/>
      <c r="BB283" s="358"/>
      <c r="BC283" s="358"/>
      <c r="BD283" s="358"/>
      <c r="BE283" s="358"/>
      <c r="BF283" s="358"/>
      <c r="BG283" s="358"/>
      <c r="BH283" s="358"/>
      <c r="BI283" s="358"/>
      <c r="BJ283" s="358"/>
      <c r="BK283" s="358"/>
      <c r="BL283" s="358"/>
      <c r="BM283" s="358"/>
    </row>
    <row r="284" spans="1:65" ht="29.25" hidden="1" customHeight="1">
      <c r="A284" s="1462" t="s">
        <v>2166</v>
      </c>
      <c r="B284" s="1462"/>
      <c r="C284" s="1462"/>
      <c r="D284" s="1462"/>
      <c r="E284" s="1462"/>
      <c r="F284" s="1462"/>
      <c r="G284" s="197"/>
      <c r="H284" s="197"/>
      <c r="I284" s="259"/>
      <c r="J284" s="289"/>
      <c r="K284" s="557"/>
      <c r="L284" s="259"/>
      <c r="M284" s="259"/>
      <c r="N284" s="260"/>
      <c r="O284" s="295"/>
      <c r="P284" s="295"/>
      <c r="Q284" s="495"/>
      <c r="R284" s="496"/>
      <c r="S284" s="344"/>
      <c r="T284" s="345"/>
      <c r="U284" s="346"/>
      <c r="V284" s="347"/>
      <c r="W284" s="348"/>
      <c r="X284" s="295"/>
      <c r="Y284" s="295"/>
      <c r="Z284" s="295"/>
      <c r="AA284" s="295"/>
      <c r="AB284" s="295"/>
      <c r="AC284" s="295"/>
      <c r="AD284" s="295"/>
      <c r="AE284" s="295"/>
      <c r="AF284" s="295"/>
      <c r="AG284" s="295"/>
      <c r="AH284" s="295"/>
      <c r="AI284" s="295"/>
      <c r="AJ284" s="520"/>
      <c r="AK284" s="358"/>
      <c r="AL284" s="358"/>
      <c r="AM284" s="358"/>
      <c r="AN284" s="358"/>
      <c r="AO284" s="358"/>
      <c r="AP284" s="358"/>
      <c r="AQ284" s="358"/>
      <c r="AR284" s="358"/>
      <c r="AS284" s="358"/>
      <c r="AT284" s="358"/>
      <c r="AU284" s="358"/>
      <c r="AV284" s="358"/>
      <c r="AW284" s="358"/>
      <c r="AX284" s="358"/>
      <c r="AY284" s="358"/>
      <c r="AZ284" s="358"/>
      <c r="BA284" s="358"/>
      <c r="BB284" s="358"/>
      <c r="BC284" s="358"/>
      <c r="BD284" s="358"/>
      <c r="BE284" s="358"/>
      <c r="BF284" s="358"/>
      <c r="BG284" s="358"/>
      <c r="BH284" s="358"/>
      <c r="BI284" s="358"/>
      <c r="BJ284" s="358"/>
      <c r="BK284" s="358"/>
      <c r="BL284" s="358"/>
      <c r="BM284" s="358"/>
    </row>
    <row r="285" spans="1:65" s="166" customFormat="1" ht="33.75" hidden="1" customHeight="1">
      <c r="A285" s="542" t="s">
        <v>2167</v>
      </c>
      <c r="B285" s="217" t="s">
        <v>2168</v>
      </c>
      <c r="C285" s="477" t="s">
        <v>411</v>
      </c>
      <c r="D285" s="189" t="s">
        <v>1428</v>
      </c>
      <c r="E285" s="189" t="s">
        <v>1429</v>
      </c>
      <c r="F285" s="543" t="s">
        <v>2169</v>
      </c>
      <c r="G285" s="544" t="s">
        <v>2170</v>
      </c>
      <c r="H285" s="545"/>
      <c r="I285" s="558"/>
      <c r="J285" s="559"/>
      <c r="K285" s="488">
        <f t="shared" si="9"/>
        <v>0</v>
      </c>
      <c r="L285" s="491"/>
      <c r="M285" s="560"/>
      <c r="N285" s="260"/>
      <c r="O285" s="295"/>
      <c r="P285" s="295"/>
      <c r="Q285" s="495"/>
      <c r="R285" s="496"/>
      <c r="S285" s="344"/>
      <c r="T285" s="345"/>
      <c r="U285" s="507"/>
      <c r="V285" s="347"/>
      <c r="W285" s="348"/>
      <c r="X285" s="295"/>
      <c r="Y285" s="295"/>
      <c r="Z285" s="295"/>
      <c r="AA285" s="295"/>
      <c r="AB285" s="295"/>
      <c r="AC285" s="295"/>
      <c r="AD285" s="295"/>
      <c r="AE285" s="295"/>
      <c r="AF285" s="295"/>
      <c r="AG285" s="295"/>
      <c r="AH285" s="295"/>
      <c r="AI285" s="295"/>
      <c r="AJ285" s="529" t="s">
        <v>1911</v>
      </c>
      <c r="AK285" s="530"/>
      <c r="AL285" s="577"/>
      <c r="AM285" s="577"/>
      <c r="AN285" s="577"/>
      <c r="AO285" s="577"/>
      <c r="AP285" s="577"/>
      <c r="AQ285" s="577"/>
      <c r="AR285" s="577"/>
      <c r="AS285" s="577"/>
      <c r="AT285" s="577"/>
      <c r="AU285" s="577"/>
      <c r="AV285" s="577"/>
      <c r="AW285" s="577"/>
      <c r="AX285" s="577"/>
      <c r="AY285" s="577"/>
      <c r="AZ285" s="577"/>
      <c r="BA285" s="577"/>
      <c r="BB285" s="577"/>
      <c r="BC285" s="577"/>
      <c r="BD285" s="577"/>
      <c r="BE285" s="577"/>
      <c r="BF285" s="577"/>
      <c r="BG285" s="577"/>
      <c r="BH285" s="577"/>
      <c r="BI285" s="577"/>
      <c r="BJ285" s="577"/>
      <c r="BK285" s="577"/>
      <c r="BL285" s="577"/>
      <c r="BM285" s="577"/>
    </row>
    <row r="286" spans="1:65" s="166" customFormat="1" ht="45.75" hidden="1" customHeight="1">
      <c r="A286" s="542" t="s">
        <v>2171</v>
      </c>
      <c r="B286" s="205" t="s">
        <v>2172</v>
      </c>
      <c r="C286" s="477" t="s">
        <v>411</v>
      </c>
      <c r="D286" s="189" t="s">
        <v>1428</v>
      </c>
      <c r="E286" s="189" t="s">
        <v>1429</v>
      </c>
      <c r="F286" s="201" t="s">
        <v>2173</v>
      </c>
      <c r="G286" s="197" t="s">
        <v>2170</v>
      </c>
      <c r="H286" s="236"/>
      <c r="I286" s="206"/>
      <c r="J286" s="236"/>
      <c r="K286" s="488">
        <f t="shared" si="9"/>
        <v>0</v>
      </c>
      <c r="L286" s="491"/>
      <c r="M286" s="560"/>
      <c r="N286" s="260"/>
      <c r="O286" s="295"/>
      <c r="P286" s="295"/>
      <c r="Q286" s="495"/>
      <c r="R286" s="496"/>
      <c r="S286" s="344"/>
      <c r="T286" s="345"/>
      <c r="U286" s="507"/>
      <c r="V286" s="347"/>
      <c r="W286" s="348"/>
      <c r="X286" s="295"/>
      <c r="Y286" s="295"/>
      <c r="Z286" s="295"/>
      <c r="AA286" s="295"/>
      <c r="AB286" s="295"/>
      <c r="AC286" s="295"/>
      <c r="AD286" s="295"/>
      <c r="AE286" s="295"/>
      <c r="AF286" s="295"/>
      <c r="AG286" s="295"/>
      <c r="AH286" s="295"/>
      <c r="AI286" s="295"/>
      <c r="AJ286" s="529" t="s">
        <v>2174</v>
      </c>
      <c r="AK286" s="530"/>
      <c r="AL286" s="577"/>
      <c r="AM286" s="577"/>
      <c r="AN286" s="577"/>
      <c r="AO286" s="577"/>
      <c r="AP286" s="577"/>
      <c r="AQ286" s="577"/>
      <c r="AR286" s="577"/>
      <c r="AS286" s="577"/>
      <c r="AT286" s="577"/>
      <c r="AU286" s="577"/>
      <c r="AV286" s="577"/>
      <c r="AW286" s="577"/>
      <c r="AX286" s="577"/>
      <c r="AY286" s="577"/>
      <c r="AZ286" s="577"/>
      <c r="BA286" s="577"/>
      <c r="BB286" s="577"/>
      <c r="BC286" s="577"/>
      <c r="BD286" s="577"/>
      <c r="BE286" s="577"/>
      <c r="BF286" s="577"/>
      <c r="BG286" s="577"/>
      <c r="BH286" s="577"/>
      <c r="BI286" s="577"/>
      <c r="BJ286" s="577"/>
      <c r="BK286" s="577"/>
      <c r="BL286" s="577"/>
      <c r="BM286" s="577"/>
    </row>
    <row r="287" spans="1:65" s="166" customFormat="1" ht="31.5" hidden="1" customHeight="1">
      <c r="A287" s="542" t="s">
        <v>2175</v>
      </c>
      <c r="B287" s="205" t="s">
        <v>2176</v>
      </c>
      <c r="C287" s="477" t="s">
        <v>411</v>
      </c>
      <c r="D287" s="189" t="s">
        <v>1428</v>
      </c>
      <c r="E287" s="189" t="s">
        <v>1429</v>
      </c>
      <c r="F287" s="201" t="s">
        <v>2177</v>
      </c>
      <c r="G287" s="197" t="s">
        <v>2170</v>
      </c>
      <c r="H287" s="207"/>
      <c r="I287" s="561"/>
      <c r="J287" s="271"/>
      <c r="K287" s="488">
        <f t="shared" si="9"/>
        <v>0</v>
      </c>
      <c r="L287" s="491"/>
      <c r="M287" s="560"/>
      <c r="N287" s="260"/>
      <c r="O287" s="295"/>
      <c r="P287" s="295"/>
      <c r="Q287" s="495"/>
      <c r="R287" s="496"/>
      <c r="S287" s="344"/>
      <c r="T287" s="345"/>
      <c r="U287" s="507"/>
      <c r="V287" s="347"/>
      <c r="W287" s="348"/>
      <c r="X287" s="295"/>
      <c r="Y287" s="295"/>
      <c r="Z287" s="295"/>
      <c r="AA287" s="295"/>
      <c r="AB287" s="295"/>
      <c r="AC287" s="295"/>
      <c r="AD287" s="295"/>
      <c r="AE287" s="295"/>
      <c r="AF287" s="295"/>
      <c r="AG287" s="295"/>
      <c r="AH287" s="295"/>
      <c r="AI287" s="295"/>
      <c r="AJ287" s="529" t="s">
        <v>1911</v>
      </c>
      <c r="AK287" s="530"/>
      <c r="AL287" s="577"/>
      <c r="AM287" s="577"/>
      <c r="AN287" s="577"/>
      <c r="AO287" s="577"/>
      <c r="AP287" s="577"/>
      <c r="AQ287" s="577"/>
      <c r="AR287" s="577"/>
      <c r="AS287" s="577"/>
      <c r="AT287" s="577"/>
      <c r="AU287" s="577"/>
      <c r="AV287" s="577"/>
      <c r="AW287" s="577"/>
      <c r="AX287" s="577"/>
      <c r="AY287" s="577"/>
      <c r="AZ287" s="577"/>
      <c r="BA287" s="577"/>
      <c r="BB287" s="577"/>
      <c r="BC287" s="577"/>
      <c r="BD287" s="577"/>
      <c r="BE287" s="577"/>
      <c r="BF287" s="577"/>
      <c r="BG287" s="577"/>
      <c r="BH287" s="577"/>
      <c r="BI287" s="577"/>
      <c r="BJ287" s="577"/>
      <c r="BK287" s="577"/>
      <c r="BL287" s="577"/>
      <c r="BM287" s="577"/>
    </row>
    <row r="288" spans="1:65" s="166" customFormat="1" ht="45.75" hidden="1" customHeight="1">
      <c r="A288" s="542" t="s">
        <v>2178</v>
      </c>
      <c r="B288" s="205" t="s">
        <v>2179</v>
      </c>
      <c r="C288" s="477" t="s">
        <v>411</v>
      </c>
      <c r="D288" s="189" t="s">
        <v>1428</v>
      </c>
      <c r="E288" s="189" t="s">
        <v>1429</v>
      </c>
      <c r="F288" s="201" t="s">
        <v>2180</v>
      </c>
      <c r="G288" s="197" t="s">
        <v>2170</v>
      </c>
      <c r="H288" s="207"/>
      <c r="I288" s="561"/>
      <c r="J288" s="271"/>
      <c r="K288" s="488">
        <f t="shared" si="9"/>
        <v>0</v>
      </c>
      <c r="L288" s="491"/>
      <c r="M288" s="560"/>
      <c r="N288" s="260"/>
      <c r="O288" s="295"/>
      <c r="P288" s="295"/>
      <c r="Q288" s="495"/>
      <c r="R288" s="496"/>
      <c r="S288" s="344"/>
      <c r="T288" s="345"/>
      <c r="U288" s="507"/>
      <c r="V288" s="347"/>
      <c r="W288" s="348"/>
      <c r="X288" s="295"/>
      <c r="Y288" s="295"/>
      <c r="Z288" s="295"/>
      <c r="AA288" s="295"/>
      <c r="AB288" s="295"/>
      <c r="AC288" s="295"/>
      <c r="AD288" s="295"/>
      <c r="AE288" s="295"/>
      <c r="AF288" s="295"/>
      <c r="AG288" s="295"/>
      <c r="AH288" s="295"/>
      <c r="AI288" s="295"/>
      <c r="AJ288" s="529" t="s">
        <v>1911</v>
      </c>
      <c r="AK288" s="530"/>
      <c r="AL288" s="577"/>
      <c r="AM288" s="577"/>
      <c r="AN288" s="577"/>
      <c r="AO288" s="577"/>
      <c r="AP288" s="577"/>
      <c r="AQ288" s="577"/>
      <c r="AR288" s="577"/>
      <c r="AS288" s="577"/>
      <c r="AT288" s="577"/>
      <c r="AU288" s="577"/>
      <c r="AV288" s="577"/>
      <c r="AW288" s="577"/>
      <c r="AX288" s="577"/>
      <c r="AY288" s="577"/>
      <c r="AZ288" s="577"/>
      <c r="BA288" s="577"/>
      <c r="BB288" s="577"/>
      <c r="BC288" s="577"/>
      <c r="BD288" s="577"/>
      <c r="BE288" s="577"/>
      <c r="BF288" s="577"/>
      <c r="BG288" s="577"/>
      <c r="BH288" s="577"/>
      <c r="BI288" s="577"/>
      <c r="BJ288" s="577"/>
      <c r="BK288" s="577"/>
      <c r="BL288" s="577"/>
      <c r="BM288" s="577"/>
    </row>
    <row r="289" spans="1:65" s="158" customFormat="1" ht="39.75" hidden="1" customHeight="1">
      <c r="A289" s="231" t="s">
        <v>2181</v>
      </c>
      <c r="B289" s="210" t="s">
        <v>2182</v>
      </c>
      <c r="C289" s="546" t="s">
        <v>411</v>
      </c>
      <c r="D289" s="212" t="s">
        <v>1428</v>
      </c>
      <c r="E289" s="212" t="s">
        <v>1429</v>
      </c>
      <c r="F289" s="213" t="s">
        <v>2183</v>
      </c>
      <c r="G289" s="214" t="s">
        <v>2170</v>
      </c>
      <c r="H289" s="241"/>
      <c r="I289" s="402">
        <v>250000</v>
      </c>
      <c r="J289" s="285"/>
      <c r="K289" s="286">
        <f t="shared" si="9"/>
        <v>250000</v>
      </c>
      <c r="L289" s="287"/>
      <c r="M289" s="288"/>
      <c r="N289" s="269"/>
      <c r="O289" s="398"/>
      <c r="P289" s="398"/>
      <c r="Q289" s="398"/>
      <c r="R289" s="398"/>
      <c r="S289" s="398"/>
      <c r="T289" s="345"/>
      <c r="U289" s="342">
        <f>+K289</f>
        <v>250000</v>
      </c>
      <c r="V289" s="347"/>
      <c r="W289" s="407"/>
      <c r="X289" s="398"/>
      <c r="Y289" s="398"/>
      <c r="Z289" s="398"/>
      <c r="AA289" s="398"/>
      <c r="AB289" s="398"/>
      <c r="AC289" s="398"/>
      <c r="AD289" s="398"/>
      <c r="AE289" s="398"/>
      <c r="AF289" s="398"/>
      <c r="AG289" s="398"/>
      <c r="AH289" s="398"/>
      <c r="AI289" s="398"/>
      <c r="AJ289" s="524" t="s">
        <v>1911</v>
      </c>
      <c r="AK289" s="368"/>
      <c r="AL289" s="369"/>
      <c r="AM289" s="369"/>
      <c r="AN289" s="369"/>
      <c r="AO289" s="369"/>
      <c r="AP289" s="369"/>
      <c r="AQ289" s="369"/>
      <c r="AR289" s="369"/>
      <c r="AS289" s="369"/>
      <c r="AT289" s="369"/>
      <c r="AU289" s="369"/>
      <c r="AV289" s="369"/>
      <c r="AW289" s="369"/>
      <c r="AX289" s="369"/>
      <c r="AY289" s="369"/>
      <c r="AZ289" s="369"/>
      <c r="BA289" s="369"/>
      <c r="BB289" s="369"/>
      <c r="BC289" s="369"/>
      <c r="BD289" s="369"/>
      <c r="BE289" s="369"/>
      <c r="BF289" s="369"/>
      <c r="BG289" s="369"/>
      <c r="BH289" s="369"/>
      <c r="BI289" s="369"/>
      <c r="BJ289" s="369"/>
      <c r="BK289" s="369"/>
      <c r="BL289" s="369"/>
      <c r="BM289" s="369"/>
    </row>
    <row r="290" spans="1:65" s="166" customFormat="1" ht="32.25" hidden="1" customHeight="1">
      <c r="A290" s="542" t="s">
        <v>2184</v>
      </c>
      <c r="B290" s="217" t="s">
        <v>2185</v>
      </c>
      <c r="C290" s="477" t="s">
        <v>411</v>
      </c>
      <c r="D290" s="189" t="s">
        <v>1428</v>
      </c>
      <c r="E290" s="189" t="s">
        <v>1429</v>
      </c>
      <c r="F290" s="543" t="s">
        <v>2186</v>
      </c>
      <c r="G290" s="544" t="s">
        <v>2170</v>
      </c>
      <c r="H290" s="545"/>
      <c r="I290" s="558"/>
      <c r="J290" s="559"/>
      <c r="K290" s="488">
        <f t="shared" si="9"/>
        <v>0</v>
      </c>
      <c r="L290" s="491"/>
      <c r="M290" s="560"/>
      <c r="N290" s="260"/>
      <c r="O290" s="295"/>
      <c r="P290" s="295"/>
      <c r="Q290" s="495"/>
      <c r="R290" s="496"/>
      <c r="S290" s="344"/>
      <c r="T290" s="345"/>
      <c r="U290" s="507"/>
      <c r="V290" s="347"/>
      <c r="W290" s="348"/>
      <c r="X290" s="295"/>
      <c r="Y290" s="295"/>
      <c r="Z290" s="295"/>
      <c r="AA290" s="295"/>
      <c r="AB290" s="295"/>
      <c r="AC290" s="295"/>
      <c r="AD290" s="295"/>
      <c r="AE290" s="295"/>
      <c r="AF290" s="295"/>
      <c r="AG290" s="295"/>
      <c r="AH290" s="295"/>
      <c r="AI290" s="295"/>
      <c r="AJ290" s="529" t="s">
        <v>2187</v>
      </c>
      <c r="AK290" s="530"/>
      <c r="AL290" s="577"/>
      <c r="AM290" s="577"/>
      <c r="AN290" s="577"/>
      <c r="AO290" s="577"/>
      <c r="AP290" s="577"/>
      <c r="AQ290" s="577"/>
      <c r="AR290" s="577"/>
      <c r="AS290" s="577"/>
      <c r="AT290" s="577"/>
      <c r="AU290" s="577"/>
      <c r="AV290" s="577"/>
      <c r="AW290" s="577"/>
      <c r="AX290" s="577"/>
      <c r="AY290" s="577"/>
      <c r="AZ290" s="577"/>
      <c r="BA290" s="577"/>
      <c r="BB290" s="577"/>
      <c r="BC290" s="577"/>
      <c r="BD290" s="577"/>
      <c r="BE290" s="577"/>
      <c r="BF290" s="577"/>
      <c r="BG290" s="577"/>
      <c r="BH290" s="577"/>
      <c r="BI290" s="577"/>
      <c r="BJ290" s="577"/>
      <c r="BK290" s="577"/>
      <c r="BL290" s="577"/>
      <c r="BM290" s="577"/>
    </row>
    <row r="291" spans="1:65" s="166" customFormat="1" ht="67.5" hidden="1" customHeight="1">
      <c r="A291" s="542" t="s">
        <v>2188</v>
      </c>
      <c r="B291" s="203" t="s">
        <v>2189</v>
      </c>
      <c r="C291" s="477" t="s">
        <v>411</v>
      </c>
      <c r="D291" s="189" t="s">
        <v>1428</v>
      </c>
      <c r="E291" s="189" t="s">
        <v>1429</v>
      </c>
      <c r="F291" s="201" t="s">
        <v>2190</v>
      </c>
      <c r="G291" s="197" t="s">
        <v>2170</v>
      </c>
      <c r="H291" s="236"/>
      <c r="I291" s="271"/>
      <c r="J291" s="236"/>
      <c r="K291" s="488">
        <f t="shared" si="9"/>
        <v>0</v>
      </c>
      <c r="L291" s="491"/>
      <c r="M291" s="560"/>
      <c r="N291" s="260"/>
      <c r="O291" s="295"/>
      <c r="P291" s="295"/>
      <c r="Q291" s="495"/>
      <c r="R291" s="496"/>
      <c r="S291" s="344"/>
      <c r="T291" s="345"/>
      <c r="U291" s="507"/>
      <c r="V291" s="347"/>
      <c r="W291" s="348"/>
      <c r="X291" s="295"/>
      <c r="Y291" s="295"/>
      <c r="Z291" s="295"/>
      <c r="AA291" s="295"/>
      <c r="AB291" s="295"/>
      <c r="AC291" s="295"/>
      <c r="AD291" s="295"/>
      <c r="AE291" s="295"/>
      <c r="AF291" s="295"/>
      <c r="AG291" s="295"/>
      <c r="AH291" s="295"/>
      <c r="AI291" s="295"/>
      <c r="AJ291" s="529" t="s">
        <v>2187</v>
      </c>
      <c r="AK291" s="530"/>
      <c r="AL291" s="577"/>
      <c r="AM291" s="577"/>
      <c r="AN291" s="577"/>
      <c r="AO291" s="577"/>
      <c r="AP291" s="577"/>
      <c r="AQ291" s="577"/>
      <c r="AR291" s="577"/>
      <c r="AS291" s="577"/>
      <c r="AT291" s="577"/>
      <c r="AU291" s="577"/>
      <c r="AV291" s="577"/>
      <c r="AW291" s="577"/>
      <c r="AX291" s="577"/>
      <c r="AY291" s="577"/>
      <c r="AZ291" s="577"/>
      <c r="BA291" s="577"/>
      <c r="BB291" s="577"/>
      <c r="BC291" s="577"/>
      <c r="BD291" s="577"/>
      <c r="BE291" s="577"/>
      <c r="BF291" s="577"/>
      <c r="BG291" s="577"/>
      <c r="BH291" s="577"/>
      <c r="BI291" s="577"/>
      <c r="BJ291" s="577"/>
      <c r="BK291" s="577"/>
      <c r="BL291" s="577"/>
      <c r="BM291" s="577"/>
    </row>
    <row r="292" spans="1:65" s="166" customFormat="1" ht="31.5" hidden="1" customHeight="1">
      <c r="A292" s="542" t="s">
        <v>2191</v>
      </c>
      <c r="B292" s="205" t="s">
        <v>1846</v>
      </c>
      <c r="C292" s="477" t="s">
        <v>411</v>
      </c>
      <c r="D292" s="189" t="s">
        <v>1428</v>
      </c>
      <c r="E292" s="189" t="s">
        <v>1429</v>
      </c>
      <c r="F292" s="201" t="s">
        <v>2192</v>
      </c>
      <c r="G292" s="197" t="s">
        <v>2170</v>
      </c>
      <c r="H292" s="207"/>
      <c r="I292" s="561"/>
      <c r="J292" s="271"/>
      <c r="K292" s="488">
        <f t="shared" si="9"/>
        <v>0</v>
      </c>
      <c r="L292" s="491"/>
      <c r="M292" s="560"/>
      <c r="N292" s="260"/>
      <c r="O292" s="295"/>
      <c r="P292" s="295"/>
      <c r="Q292" s="495"/>
      <c r="R292" s="496"/>
      <c r="S292" s="344"/>
      <c r="T292" s="345"/>
      <c r="U292" s="507"/>
      <c r="V292" s="347"/>
      <c r="W292" s="348"/>
      <c r="X292" s="295"/>
      <c r="Y292" s="295"/>
      <c r="Z292" s="295"/>
      <c r="AA292" s="295"/>
      <c r="AB292" s="295"/>
      <c r="AC292" s="295"/>
      <c r="AD292" s="295"/>
      <c r="AE292" s="295"/>
      <c r="AF292" s="295"/>
      <c r="AG292" s="295"/>
      <c r="AH292" s="295"/>
      <c r="AI292" s="295"/>
      <c r="AJ292" s="529"/>
      <c r="AK292" s="530"/>
      <c r="AL292" s="577"/>
      <c r="AM292" s="577"/>
      <c r="AN292" s="577"/>
      <c r="AO292" s="577"/>
      <c r="AP292" s="577"/>
      <c r="AQ292" s="577"/>
      <c r="AR292" s="577"/>
      <c r="AS292" s="577"/>
      <c r="AT292" s="577"/>
      <c r="AU292" s="577"/>
      <c r="AV292" s="577"/>
      <c r="AW292" s="577"/>
      <c r="AX292" s="577"/>
      <c r="AY292" s="577"/>
      <c r="AZ292" s="577"/>
      <c r="BA292" s="577"/>
      <c r="BB292" s="577"/>
      <c r="BC292" s="577"/>
      <c r="BD292" s="577"/>
      <c r="BE292" s="577"/>
      <c r="BF292" s="577"/>
      <c r="BG292" s="577"/>
      <c r="BH292" s="577"/>
      <c r="BI292" s="577"/>
      <c r="BJ292" s="577"/>
      <c r="BK292" s="577"/>
      <c r="BL292" s="577"/>
      <c r="BM292" s="577"/>
    </row>
    <row r="293" spans="1:65" s="166" customFormat="1" ht="45.75" hidden="1" customHeight="1">
      <c r="A293" s="542" t="s">
        <v>2193</v>
      </c>
      <c r="B293" s="205" t="s">
        <v>2194</v>
      </c>
      <c r="C293" s="477" t="s">
        <v>411</v>
      </c>
      <c r="D293" s="189" t="s">
        <v>1428</v>
      </c>
      <c r="E293" s="189" t="s">
        <v>1429</v>
      </c>
      <c r="F293" s="201" t="s">
        <v>2195</v>
      </c>
      <c r="G293" s="197" t="s">
        <v>2170</v>
      </c>
      <c r="H293" s="236"/>
      <c r="I293" s="206"/>
      <c r="J293" s="236"/>
      <c r="K293" s="488">
        <f t="shared" si="9"/>
        <v>0</v>
      </c>
      <c r="L293" s="491"/>
      <c r="M293" s="560"/>
      <c r="N293" s="260"/>
      <c r="O293" s="295"/>
      <c r="P293" s="295"/>
      <c r="Q293" s="495"/>
      <c r="R293" s="496"/>
      <c r="S293" s="344"/>
      <c r="T293" s="345"/>
      <c r="U293" s="507"/>
      <c r="V293" s="347"/>
      <c r="W293" s="348"/>
      <c r="X293" s="295"/>
      <c r="Y293" s="295"/>
      <c r="Z293" s="295"/>
      <c r="AA293" s="295"/>
      <c r="AB293" s="295"/>
      <c r="AC293" s="295"/>
      <c r="AD293" s="295"/>
      <c r="AE293" s="295"/>
      <c r="AF293" s="295"/>
      <c r="AG293" s="295"/>
      <c r="AH293" s="295"/>
      <c r="AI293" s="295"/>
      <c r="AJ293" s="529"/>
      <c r="AK293" s="530"/>
      <c r="AL293" s="577"/>
      <c r="AM293" s="577"/>
      <c r="AN293" s="577"/>
      <c r="AO293" s="577"/>
      <c r="AP293" s="577"/>
      <c r="AQ293" s="577"/>
      <c r="AR293" s="577"/>
      <c r="AS293" s="577"/>
      <c r="AT293" s="577"/>
      <c r="AU293" s="577"/>
      <c r="AV293" s="577"/>
      <c r="AW293" s="577"/>
      <c r="AX293" s="577"/>
      <c r="AY293" s="577"/>
      <c r="AZ293" s="577"/>
      <c r="BA293" s="577"/>
      <c r="BB293" s="577"/>
      <c r="BC293" s="577"/>
      <c r="BD293" s="577"/>
      <c r="BE293" s="577"/>
      <c r="BF293" s="577"/>
      <c r="BG293" s="577"/>
      <c r="BH293" s="577"/>
      <c r="BI293" s="577"/>
      <c r="BJ293" s="577"/>
      <c r="BK293" s="577"/>
      <c r="BL293" s="577"/>
      <c r="BM293" s="577"/>
    </row>
    <row r="294" spans="1:65" s="166" customFormat="1" ht="39.75" hidden="1" customHeight="1">
      <c r="A294" s="542" t="s">
        <v>2196</v>
      </c>
      <c r="B294" s="205" t="s">
        <v>2197</v>
      </c>
      <c r="C294" s="477" t="s">
        <v>411</v>
      </c>
      <c r="D294" s="189" t="s">
        <v>1428</v>
      </c>
      <c r="E294" s="189" t="s">
        <v>1429</v>
      </c>
      <c r="F294" s="201" t="s">
        <v>2198</v>
      </c>
      <c r="G294" s="197" t="s">
        <v>2170</v>
      </c>
      <c r="H294" s="236"/>
      <c r="I294" s="206"/>
      <c r="J294" s="236"/>
      <c r="K294" s="488">
        <f t="shared" si="9"/>
        <v>0</v>
      </c>
      <c r="L294" s="491"/>
      <c r="M294" s="560"/>
      <c r="N294" s="260"/>
      <c r="O294" s="180"/>
      <c r="P294" s="180"/>
      <c r="Q294" s="181"/>
      <c r="R294" s="182"/>
      <c r="S294" s="183"/>
      <c r="T294" s="184"/>
      <c r="U294" s="507"/>
      <c r="V294" s="186"/>
      <c r="W294" s="187"/>
      <c r="X294" s="180"/>
      <c r="Y294" s="180"/>
      <c r="Z294" s="180"/>
      <c r="AA294" s="180"/>
      <c r="AB294" s="180"/>
      <c r="AC294" s="180"/>
      <c r="AD294" s="180"/>
      <c r="AE294" s="180"/>
      <c r="AF294" s="180"/>
      <c r="AG294" s="180"/>
      <c r="AH294" s="180"/>
      <c r="AI294" s="180"/>
      <c r="AJ294" s="578"/>
      <c r="AK294" s="530"/>
      <c r="AL294" s="577"/>
      <c r="AM294" s="577"/>
      <c r="AN294" s="577"/>
      <c r="AO294" s="577"/>
      <c r="AP294" s="577"/>
      <c r="AQ294" s="577"/>
      <c r="AR294" s="577"/>
      <c r="AS294" s="577"/>
      <c r="AT294" s="577"/>
      <c r="AU294" s="577"/>
      <c r="AV294" s="577"/>
      <c r="AW294" s="577"/>
      <c r="AX294" s="577"/>
      <c r="AY294" s="577"/>
      <c r="AZ294" s="577"/>
      <c r="BA294" s="577"/>
      <c r="BB294" s="577"/>
      <c r="BC294" s="577"/>
      <c r="BD294" s="577"/>
      <c r="BE294" s="577"/>
      <c r="BF294" s="577"/>
      <c r="BG294" s="577"/>
      <c r="BH294" s="577"/>
      <c r="BI294" s="577"/>
      <c r="BJ294" s="577"/>
      <c r="BK294" s="577"/>
      <c r="BL294" s="577"/>
      <c r="BM294" s="577"/>
    </row>
    <row r="295" spans="1:65" s="166" customFormat="1" ht="39.75" hidden="1" customHeight="1">
      <c r="A295" s="542" t="s">
        <v>2199</v>
      </c>
      <c r="B295" s="205" t="s">
        <v>2200</v>
      </c>
      <c r="C295" s="260" t="s">
        <v>411</v>
      </c>
      <c r="D295" s="189" t="s">
        <v>1428</v>
      </c>
      <c r="E295" s="189" t="s">
        <v>1429</v>
      </c>
      <c r="F295" s="201" t="s">
        <v>2201</v>
      </c>
      <c r="G295" s="197" t="s">
        <v>2170</v>
      </c>
      <c r="H295" s="207"/>
      <c r="I295" s="561"/>
      <c r="J295" s="271"/>
      <c r="K295" s="488">
        <f t="shared" si="9"/>
        <v>0</v>
      </c>
      <c r="L295" s="491"/>
      <c r="M295" s="560"/>
      <c r="N295" s="260"/>
      <c r="O295" s="295"/>
      <c r="P295" s="295"/>
      <c r="Q295" s="495"/>
      <c r="R295" s="496"/>
      <c r="S295" s="344"/>
      <c r="T295" s="345"/>
      <c r="U295" s="507"/>
      <c r="V295" s="347"/>
      <c r="W295" s="348"/>
      <c r="X295" s="295"/>
      <c r="Y295" s="295"/>
      <c r="Z295" s="295"/>
      <c r="AA295" s="295"/>
      <c r="AB295" s="295"/>
      <c r="AC295" s="295"/>
      <c r="AD295" s="295"/>
      <c r="AE295" s="295"/>
      <c r="AF295" s="295"/>
      <c r="AG295" s="295"/>
      <c r="AH295" s="295"/>
      <c r="AI295" s="295"/>
      <c r="AJ295" s="529"/>
      <c r="AK295" s="530"/>
      <c r="AL295" s="577"/>
      <c r="AM295" s="577"/>
      <c r="AN295" s="577"/>
      <c r="AO295" s="577"/>
      <c r="AP295" s="577"/>
      <c r="AQ295" s="577"/>
      <c r="AR295" s="577"/>
      <c r="AS295" s="577"/>
      <c r="AT295" s="577"/>
      <c r="AU295" s="577"/>
      <c r="AV295" s="577"/>
      <c r="AW295" s="577"/>
      <c r="AX295" s="577"/>
      <c r="AY295" s="577"/>
      <c r="AZ295" s="577"/>
      <c r="BA295" s="577"/>
      <c r="BB295" s="577"/>
      <c r="BC295" s="577"/>
      <c r="BD295" s="577"/>
      <c r="BE295" s="577"/>
      <c r="BF295" s="577"/>
      <c r="BG295" s="577"/>
      <c r="BH295" s="577"/>
      <c r="BI295" s="577"/>
      <c r="BJ295" s="577"/>
      <c r="BK295" s="577"/>
      <c r="BL295" s="577"/>
      <c r="BM295" s="577"/>
    </row>
    <row r="296" spans="1:65" s="166" customFormat="1" ht="50.25" hidden="1" customHeight="1">
      <c r="A296" s="542" t="s">
        <v>2202</v>
      </c>
      <c r="B296" s="217" t="s">
        <v>2203</v>
      </c>
      <c r="C296" s="260" t="s">
        <v>411</v>
      </c>
      <c r="D296" s="189" t="s">
        <v>1428</v>
      </c>
      <c r="E296" s="189" t="s">
        <v>1429</v>
      </c>
      <c r="F296" s="543" t="s">
        <v>2204</v>
      </c>
      <c r="G296" s="544" t="s">
        <v>2170</v>
      </c>
      <c r="H296" s="545"/>
      <c r="I296" s="558"/>
      <c r="J296" s="559"/>
      <c r="K296" s="488">
        <f t="shared" si="9"/>
        <v>0</v>
      </c>
      <c r="L296" s="491"/>
      <c r="M296" s="560"/>
      <c r="N296" s="260"/>
      <c r="O296" s="295"/>
      <c r="P296" s="295"/>
      <c r="Q296" s="495"/>
      <c r="R296" s="496"/>
      <c r="S296" s="344"/>
      <c r="T296" s="345"/>
      <c r="U296" s="507"/>
      <c r="V296" s="347"/>
      <c r="W296" s="348"/>
      <c r="X296" s="295"/>
      <c r="Y296" s="295"/>
      <c r="Z296" s="295"/>
      <c r="AA296" s="295"/>
      <c r="AB296" s="295"/>
      <c r="AC296" s="295"/>
      <c r="AD296" s="295"/>
      <c r="AE296" s="295"/>
      <c r="AF296" s="295"/>
      <c r="AG296" s="295"/>
      <c r="AH296" s="295"/>
      <c r="AI296" s="295"/>
      <c r="AJ296" s="529" t="s">
        <v>2187</v>
      </c>
      <c r="AK296" s="530"/>
      <c r="AL296" s="577"/>
      <c r="AM296" s="577"/>
      <c r="AN296" s="577"/>
      <c r="AO296" s="577"/>
      <c r="AP296" s="577"/>
      <c r="AQ296" s="577"/>
      <c r="AR296" s="577"/>
      <c r="AS296" s="577"/>
      <c r="AT296" s="577"/>
      <c r="AU296" s="577"/>
      <c r="AV296" s="577"/>
      <c r="AW296" s="577"/>
      <c r="AX296" s="577"/>
      <c r="AY296" s="577"/>
      <c r="AZ296" s="577"/>
      <c r="BA296" s="577"/>
      <c r="BB296" s="577"/>
      <c r="BC296" s="577"/>
      <c r="BD296" s="577"/>
      <c r="BE296" s="577"/>
      <c r="BF296" s="577"/>
      <c r="BG296" s="577"/>
      <c r="BH296" s="577"/>
      <c r="BI296" s="577"/>
      <c r="BJ296" s="577"/>
      <c r="BK296" s="577"/>
      <c r="BL296" s="577"/>
      <c r="BM296" s="577"/>
    </row>
    <row r="297" spans="1:65" s="158" customFormat="1" ht="36.75" hidden="1" customHeight="1">
      <c r="A297" s="231" t="s">
        <v>2205</v>
      </c>
      <c r="B297" s="431" t="s">
        <v>2206</v>
      </c>
      <c r="C297" s="269" t="s">
        <v>411</v>
      </c>
      <c r="D297" s="212" t="s">
        <v>1428</v>
      </c>
      <c r="E297" s="212" t="s">
        <v>1429</v>
      </c>
      <c r="F297" s="213" t="s">
        <v>2207</v>
      </c>
      <c r="G297" s="214" t="s">
        <v>2170</v>
      </c>
      <c r="H297" s="241"/>
      <c r="I297" s="285">
        <v>300000</v>
      </c>
      <c r="J297" s="241"/>
      <c r="K297" s="286">
        <f t="shared" si="9"/>
        <v>300000</v>
      </c>
      <c r="L297" s="287"/>
      <c r="M297" s="288"/>
      <c r="N297" s="269"/>
      <c r="O297" s="398"/>
      <c r="P297" s="398"/>
      <c r="Q297" s="398"/>
      <c r="R297" s="398"/>
      <c r="S297" s="398"/>
      <c r="T297" s="345"/>
      <c r="U297" s="342">
        <f>+K297</f>
        <v>300000</v>
      </c>
      <c r="V297" s="347"/>
      <c r="W297" s="407"/>
      <c r="X297" s="398"/>
      <c r="Y297" s="398"/>
      <c r="Z297" s="398"/>
      <c r="AA297" s="398"/>
      <c r="AB297" s="398"/>
      <c r="AC297" s="398"/>
      <c r="AD297" s="398"/>
      <c r="AE297" s="398"/>
      <c r="AF297" s="398"/>
      <c r="AG297" s="398"/>
      <c r="AH297" s="398"/>
      <c r="AI297" s="398"/>
      <c r="AJ297" s="524" t="s">
        <v>2208</v>
      </c>
      <c r="AK297" s="368"/>
      <c r="AL297" s="369"/>
      <c r="AM297" s="369"/>
      <c r="AN297" s="369"/>
      <c r="AO297" s="369"/>
      <c r="AP297" s="369"/>
      <c r="AQ297" s="369"/>
      <c r="AR297" s="369"/>
      <c r="AS297" s="369"/>
      <c r="AT297" s="369"/>
      <c r="AU297" s="369"/>
      <c r="AV297" s="369"/>
      <c r="AW297" s="369"/>
      <c r="AX297" s="369"/>
      <c r="AY297" s="369"/>
      <c r="AZ297" s="369"/>
      <c r="BA297" s="369"/>
      <c r="BB297" s="369"/>
      <c r="BC297" s="369"/>
      <c r="BD297" s="369"/>
      <c r="BE297" s="369"/>
      <c r="BF297" s="369"/>
      <c r="BG297" s="369"/>
      <c r="BH297" s="369"/>
      <c r="BI297" s="369"/>
      <c r="BJ297" s="369"/>
      <c r="BK297" s="369"/>
      <c r="BL297" s="369"/>
      <c r="BM297" s="369"/>
    </row>
    <row r="298" spans="1:65" s="166" customFormat="1" ht="40.5" hidden="1" customHeight="1">
      <c r="A298" s="542" t="s">
        <v>2209</v>
      </c>
      <c r="B298" s="205" t="s">
        <v>408</v>
      </c>
      <c r="C298" s="260" t="s">
        <v>411</v>
      </c>
      <c r="D298" s="189" t="s">
        <v>1428</v>
      </c>
      <c r="E298" s="189" t="s">
        <v>1429</v>
      </c>
      <c r="F298" s="201" t="s">
        <v>2210</v>
      </c>
      <c r="G298" s="197" t="s">
        <v>2170</v>
      </c>
      <c r="H298" s="236"/>
      <c r="I298" s="271"/>
      <c r="J298" s="561"/>
      <c r="K298" s="488">
        <f t="shared" si="9"/>
        <v>0</v>
      </c>
      <c r="L298" s="491"/>
      <c r="M298" s="560"/>
      <c r="N298" s="260"/>
      <c r="O298" s="295"/>
      <c r="P298" s="295"/>
      <c r="Q298" s="495"/>
      <c r="R298" s="496"/>
      <c r="S298" s="344"/>
      <c r="T298" s="341"/>
      <c r="U298" s="507"/>
      <c r="V298" s="347"/>
      <c r="W298" s="348"/>
      <c r="X298" s="295"/>
      <c r="Y298" s="295"/>
      <c r="Z298" s="295"/>
      <c r="AA298" s="295"/>
      <c r="AB298" s="295"/>
      <c r="AC298" s="295"/>
      <c r="AD298" s="295"/>
      <c r="AE298" s="295"/>
      <c r="AF298" s="295"/>
      <c r="AG298" s="295"/>
      <c r="AH298" s="295"/>
      <c r="AI298" s="295"/>
      <c r="AJ298" s="529"/>
      <c r="AK298" s="530"/>
      <c r="AL298" s="577"/>
      <c r="AM298" s="577"/>
      <c r="AN298" s="577"/>
      <c r="AO298" s="577"/>
      <c r="AP298" s="577"/>
      <c r="AQ298" s="577"/>
      <c r="AR298" s="577"/>
      <c r="AS298" s="577"/>
      <c r="AT298" s="577"/>
      <c r="AU298" s="577"/>
      <c r="AV298" s="577"/>
      <c r="AW298" s="577"/>
      <c r="AX298" s="577"/>
      <c r="AY298" s="577"/>
      <c r="AZ298" s="577"/>
      <c r="BA298" s="577"/>
      <c r="BB298" s="577"/>
      <c r="BC298" s="577"/>
      <c r="BD298" s="577"/>
      <c r="BE298" s="577"/>
      <c r="BF298" s="577"/>
      <c r="BG298" s="577"/>
      <c r="BH298" s="577"/>
      <c r="BI298" s="577"/>
      <c r="BJ298" s="577"/>
      <c r="BK298" s="577"/>
      <c r="BL298" s="577"/>
      <c r="BM298" s="577"/>
    </row>
    <row r="299" spans="1:65" s="166" customFormat="1" ht="40.5" hidden="1" customHeight="1">
      <c r="A299" s="542"/>
      <c r="B299" s="205"/>
      <c r="C299" s="260" t="s">
        <v>411</v>
      </c>
      <c r="D299" s="189" t="s">
        <v>1428</v>
      </c>
      <c r="E299" s="189" t="s">
        <v>1429</v>
      </c>
      <c r="F299" s="201" t="s">
        <v>2210</v>
      </c>
      <c r="G299" s="197" t="s">
        <v>2170</v>
      </c>
      <c r="H299" s="236"/>
      <c r="I299" s="271"/>
      <c r="J299" s="561"/>
      <c r="K299" s="488">
        <f t="shared" si="9"/>
        <v>0</v>
      </c>
      <c r="L299" s="491"/>
      <c r="M299" s="560"/>
      <c r="N299" s="260"/>
      <c r="O299" s="295"/>
      <c r="P299" s="295"/>
      <c r="Q299" s="495"/>
      <c r="R299" s="496"/>
      <c r="S299" s="344"/>
      <c r="T299" s="341"/>
      <c r="U299" s="507"/>
      <c r="V299" s="347"/>
      <c r="W299" s="348"/>
      <c r="X299" s="295"/>
      <c r="Y299" s="295"/>
      <c r="Z299" s="295"/>
      <c r="AA299" s="295"/>
      <c r="AB299" s="295"/>
      <c r="AC299" s="295"/>
      <c r="AD299" s="295"/>
      <c r="AE299" s="295"/>
      <c r="AF299" s="295"/>
      <c r="AG299" s="295"/>
      <c r="AH299" s="295"/>
      <c r="AI299" s="295"/>
      <c r="AJ299" s="529"/>
      <c r="AK299" s="530"/>
      <c r="AL299" s="577"/>
      <c r="AM299" s="577"/>
      <c r="AN299" s="577"/>
      <c r="AO299" s="577"/>
      <c r="AP299" s="577"/>
      <c r="AQ299" s="577"/>
      <c r="AR299" s="577"/>
      <c r="AS299" s="577"/>
      <c r="AT299" s="577"/>
      <c r="AU299" s="577"/>
      <c r="AV299" s="577"/>
      <c r="AW299" s="577"/>
      <c r="AX299" s="577"/>
      <c r="AY299" s="577"/>
      <c r="AZ299" s="577"/>
      <c r="BA299" s="577"/>
      <c r="BB299" s="577"/>
      <c r="BC299" s="577"/>
      <c r="BD299" s="577"/>
      <c r="BE299" s="577"/>
      <c r="BF299" s="577"/>
      <c r="BG299" s="577"/>
      <c r="BH299" s="577"/>
      <c r="BI299" s="577"/>
      <c r="BJ299" s="577"/>
      <c r="BK299" s="577"/>
      <c r="BL299" s="577"/>
      <c r="BM299" s="577"/>
    </row>
    <row r="300" spans="1:65" s="166" customFormat="1" ht="39.75" hidden="1" customHeight="1">
      <c r="A300" s="542" t="s">
        <v>2211</v>
      </c>
      <c r="B300" s="205" t="s">
        <v>2212</v>
      </c>
      <c r="C300" s="260" t="s">
        <v>411</v>
      </c>
      <c r="D300" s="189" t="s">
        <v>1428</v>
      </c>
      <c r="E300" s="189" t="s">
        <v>1429</v>
      </c>
      <c r="F300" s="201" t="s">
        <v>2213</v>
      </c>
      <c r="G300" s="197" t="s">
        <v>2170</v>
      </c>
      <c r="H300" s="207"/>
      <c r="I300" s="561"/>
      <c r="J300" s="271"/>
      <c r="K300" s="488">
        <f t="shared" si="9"/>
        <v>0</v>
      </c>
      <c r="L300" s="491"/>
      <c r="M300" s="560"/>
      <c r="N300" s="260"/>
      <c r="O300" s="180"/>
      <c r="P300" s="180"/>
      <c r="Q300" s="181"/>
      <c r="R300" s="182"/>
      <c r="S300" s="183"/>
      <c r="T300" s="184"/>
      <c r="U300" s="507"/>
      <c r="V300" s="186"/>
      <c r="W300" s="187"/>
      <c r="X300" s="180"/>
      <c r="Y300" s="180"/>
      <c r="Z300" s="180"/>
      <c r="AA300" s="180"/>
      <c r="AB300" s="180"/>
      <c r="AC300" s="180"/>
      <c r="AD300" s="180"/>
      <c r="AE300" s="180"/>
      <c r="AF300" s="180"/>
      <c r="AG300" s="180"/>
      <c r="AH300" s="180"/>
      <c r="AI300" s="180"/>
      <c r="AJ300" s="578"/>
      <c r="AK300" s="530"/>
      <c r="AL300" s="577"/>
      <c r="AM300" s="577"/>
      <c r="AN300" s="577"/>
      <c r="AO300" s="577"/>
      <c r="AP300" s="577"/>
      <c r="AQ300" s="577"/>
      <c r="AR300" s="577"/>
      <c r="AS300" s="577"/>
      <c r="AT300" s="577"/>
      <c r="AU300" s="577"/>
      <c r="AV300" s="577"/>
      <c r="AW300" s="577"/>
      <c r="AX300" s="577"/>
      <c r="AY300" s="577"/>
      <c r="AZ300" s="577"/>
      <c r="BA300" s="577"/>
      <c r="BB300" s="577"/>
      <c r="BC300" s="577"/>
      <c r="BD300" s="577"/>
      <c r="BE300" s="577"/>
      <c r="BF300" s="577"/>
      <c r="BG300" s="577"/>
      <c r="BH300" s="577"/>
      <c r="BI300" s="577"/>
      <c r="BJ300" s="577"/>
      <c r="BK300" s="577"/>
      <c r="BL300" s="577"/>
      <c r="BM300" s="577"/>
    </row>
    <row r="301" spans="1:65" s="166" customFormat="1" ht="39.75" hidden="1" customHeight="1">
      <c r="A301" s="542" t="s">
        <v>2214</v>
      </c>
      <c r="B301" s="205" t="s">
        <v>2215</v>
      </c>
      <c r="C301" s="260" t="s">
        <v>411</v>
      </c>
      <c r="D301" s="189" t="s">
        <v>1428</v>
      </c>
      <c r="E301" s="189" t="s">
        <v>1429</v>
      </c>
      <c r="F301" s="201" t="s">
        <v>2216</v>
      </c>
      <c r="G301" s="197" t="s">
        <v>2170</v>
      </c>
      <c r="H301" s="207"/>
      <c r="I301" s="561"/>
      <c r="J301" s="271"/>
      <c r="K301" s="488">
        <f t="shared" si="9"/>
        <v>0</v>
      </c>
      <c r="L301" s="491"/>
      <c r="M301" s="560"/>
      <c r="N301" s="260"/>
      <c r="O301" s="180"/>
      <c r="P301" s="180"/>
      <c r="Q301" s="181"/>
      <c r="R301" s="182"/>
      <c r="S301" s="183"/>
      <c r="T301" s="184"/>
      <c r="U301" s="507"/>
      <c r="V301" s="186"/>
      <c r="W301" s="187"/>
      <c r="X301" s="180"/>
      <c r="Y301" s="180"/>
      <c r="Z301" s="180"/>
      <c r="AA301" s="180"/>
      <c r="AB301" s="180"/>
      <c r="AC301" s="180"/>
      <c r="AD301" s="180"/>
      <c r="AE301" s="180"/>
      <c r="AF301" s="180"/>
      <c r="AG301" s="180"/>
      <c r="AH301" s="180"/>
      <c r="AI301" s="180"/>
      <c r="AJ301" s="578"/>
      <c r="AK301" s="530"/>
      <c r="AL301" s="577"/>
      <c r="AM301" s="577"/>
      <c r="AN301" s="577"/>
      <c r="AO301" s="577"/>
      <c r="AP301" s="577"/>
      <c r="AQ301" s="577"/>
      <c r="AR301" s="577"/>
      <c r="AS301" s="577"/>
      <c r="AT301" s="577"/>
      <c r="AU301" s="577"/>
      <c r="AV301" s="577"/>
      <c r="AW301" s="577"/>
      <c r="AX301" s="577"/>
      <c r="AY301" s="577"/>
      <c r="AZ301" s="577"/>
      <c r="BA301" s="577"/>
      <c r="BB301" s="577"/>
      <c r="BC301" s="577"/>
      <c r="BD301" s="577"/>
      <c r="BE301" s="577"/>
      <c r="BF301" s="577"/>
      <c r="BG301" s="577"/>
      <c r="BH301" s="577"/>
      <c r="BI301" s="577"/>
      <c r="BJ301" s="577"/>
      <c r="BK301" s="577"/>
      <c r="BL301" s="577"/>
      <c r="BM301" s="577"/>
    </row>
    <row r="302" spans="1:65" s="166" customFormat="1" ht="39.75" hidden="1" customHeight="1">
      <c r="A302" s="542" t="s">
        <v>2217</v>
      </c>
      <c r="B302" s="205" t="s">
        <v>2218</v>
      </c>
      <c r="C302" s="260" t="s">
        <v>411</v>
      </c>
      <c r="D302" s="189" t="s">
        <v>1428</v>
      </c>
      <c r="E302" s="189" t="s">
        <v>1429</v>
      </c>
      <c r="F302" s="201" t="s">
        <v>2219</v>
      </c>
      <c r="G302" s="197" t="s">
        <v>2170</v>
      </c>
      <c r="H302" s="207"/>
      <c r="I302" s="561"/>
      <c r="J302" s="271"/>
      <c r="K302" s="488">
        <f t="shared" si="9"/>
        <v>0</v>
      </c>
      <c r="L302" s="491"/>
      <c r="M302" s="560"/>
      <c r="N302" s="260"/>
      <c r="O302" s="180"/>
      <c r="P302" s="180"/>
      <c r="Q302" s="181"/>
      <c r="R302" s="182"/>
      <c r="S302" s="183"/>
      <c r="T302" s="184"/>
      <c r="U302" s="507"/>
      <c r="V302" s="186"/>
      <c r="W302" s="187"/>
      <c r="X302" s="180"/>
      <c r="Y302" s="180"/>
      <c r="Z302" s="180"/>
      <c r="AA302" s="180"/>
      <c r="AB302" s="180"/>
      <c r="AC302" s="180"/>
      <c r="AD302" s="180"/>
      <c r="AE302" s="180"/>
      <c r="AF302" s="180"/>
      <c r="AG302" s="180"/>
      <c r="AH302" s="180"/>
      <c r="AI302" s="180"/>
      <c r="AJ302" s="578"/>
      <c r="AK302" s="530"/>
      <c r="AL302" s="577"/>
      <c r="AM302" s="577"/>
      <c r="AN302" s="577"/>
      <c r="AO302" s="577"/>
      <c r="AP302" s="577"/>
      <c r="AQ302" s="577"/>
      <c r="AR302" s="577"/>
      <c r="AS302" s="577"/>
      <c r="AT302" s="577"/>
      <c r="AU302" s="577"/>
      <c r="AV302" s="577"/>
      <c r="AW302" s="577"/>
      <c r="AX302" s="577"/>
      <c r="AY302" s="577"/>
      <c r="AZ302" s="577"/>
      <c r="BA302" s="577"/>
      <c r="BB302" s="577"/>
      <c r="BC302" s="577"/>
      <c r="BD302" s="577"/>
      <c r="BE302" s="577"/>
      <c r="BF302" s="577"/>
      <c r="BG302" s="577"/>
      <c r="BH302" s="577"/>
      <c r="BI302" s="577"/>
      <c r="BJ302" s="577"/>
      <c r="BK302" s="577"/>
      <c r="BL302" s="577"/>
      <c r="BM302" s="577"/>
    </row>
    <row r="303" spans="1:65" s="166" customFormat="1" ht="35.25" hidden="1" customHeight="1">
      <c r="A303" s="542" t="s">
        <v>2220</v>
      </c>
      <c r="B303" s="205" t="s">
        <v>2221</v>
      </c>
      <c r="C303" s="260" t="s">
        <v>411</v>
      </c>
      <c r="D303" s="189" t="s">
        <v>1428</v>
      </c>
      <c r="E303" s="189" t="s">
        <v>1429</v>
      </c>
      <c r="F303" s="201" t="s">
        <v>2222</v>
      </c>
      <c r="G303" s="197" t="s">
        <v>2170</v>
      </c>
      <c r="H303" s="236"/>
      <c r="I303" s="271"/>
      <c r="J303" s="271"/>
      <c r="K303" s="488">
        <f t="shared" si="9"/>
        <v>0</v>
      </c>
      <c r="L303" s="491"/>
      <c r="M303" s="560"/>
      <c r="N303" s="260"/>
      <c r="O303" s="295"/>
      <c r="P303" s="295"/>
      <c r="Q303" s="495"/>
      <c r="R303" s="496"/>
      <c r="S303" s="344"/>
      <c r="T303" s="345"/>
      <c r="U303" s="507"/>
      <c r="V303" s="347"/>
      <c r="W303" s="348"/>
      <c r="X303" s="295"/>
      <c r="Y303" s="295"/>
      <c r="Z303" s="295"/>
      <c r="AA303" s="295"/>
      <c r="AB303" s="295"/>
      <c r="AC303" s="295"/>
      <c r="AD303" s="295"/>
      <c r="AE303" s="295"/>
      <c r="AF303" s="295"/>
      <c r="AG303" s="295"/>
      <c r="AH303" s="295"/>
      <c r="AI303" s="295"/>
      <c r="AJ303" s="529" t="s">
        <v>2187</v>
      </c>
      <c r="AK303" s="530"/>
      <c r="AL303" s="577"/>
      <c r="AM303" s="577"/>
      <c r="AN303" s="577"/>
      <c r="AO303" s="577"/>
      <c r="AP303" s="577"/>
      <c r="AQ303" s="577"/>
      <c r="AR303" s="577"/>
      <c r="AS303" s="577"/>
      <c r="AT303" s="577"/>
      <c r="AU303" s="577"/>
      <c r="AV303" s="577"/>
      <c r="AW303" s="577"/>
      <c r="AX303" s="577"/>
      <c r="AY303" s="577"/>
      <c r="AZ303" s="577"/>
      <c r="BA303" s="577"/>
      <c r="BB303" s="577"/>
      <c r="BC303" s="577"/>
      <c r="BD303" s="577"/>
      <c r="BE303" s="577"/>
      <c r="BF303" s="577"/>
      <c r="BG303" s="577"/>
      <c r="BH303" s="577"/>
      <c r="BI303" s="577"/>
      <c r="BJ303" s="577"/>
      <c r="BK303" s="577"/>
      <c r="BL303" s="577"/>
      <c r="BM303" s="577"/>
    </row>
    <row r="304" spans="1:65" s="166" customFormat="1" ht="35.25" hidden="1" customHeight="1">
      <c r="A304" s="542" t="s">
        <v>2223</v>
      </c>
      <c r="B304" s="205" t="s">
        <v>2224</v>
      </c>
      <c r="C304" s="260" t="s">
        <v>411</v>
      </c>
      <c r="D304" s="189" t="s">
        <v>1428</v>
      </c>
      <c r="E304" s="189" t="s">
        <v>1429</v>
      </c>
      <c r="F304" s="201" t="s">
        <v>2225</v>
      </c>
      <c r="G304" s="197" t="s">
        <v>2170</v>
      </c>
      <c r="H304" s="236"/>
      <c r="I304" s="271"/>
      <c r="J304" s="271"/>
      <c r="K304" s="488">
        <f t="shared" si="9"/>
        <v>0</v>
      </c>
      <c r="L304" s="491"/>
      <c r="M304" s="560"/>
      <c r="N304" s="260"/>
      <c r="O304" s="295"/>
      <c r="P304" s="295"/>
      <c r="Q304" s="495"/>
      <c r="R304" s="496"/>
      <c r="S304" s="344"/>
      <c r="T304" s="345"/>
      <c r="U304" s="507"/>
      <c r="V304" s="347"/>
      <c r="W304" s="348"/>
      <c r="X304" s="295"/>
      <c r="Y304" s="295"/>
      <c r="Z304" s="295"/>
      <c r="AA304" s="295"/>
      <c r="AB304" s="295"/>
      <c r="AC304" s="295"/>
      <c r="AD304" s="295"/>
      <c r="AE304" s="295"/>
      <c r="AF304" s="295"/>
      <c r="AG304" s="295"/>
      <c r="AH304" s="295"/>
      <c r="AI304" s="295"/>
      <c r="AJ304" s="529"/>
      <c r="AK304" s="530"/>
      <c r="AL304" s="577"/>
      <c r="AM304" s="577"/>
      <c r="AN304" s="577"/>
      <c r="AO304" s="577"/>
      <c r="AP304" s="577"/>
      <c r="AQ304" s="577"/>
      <c r="AR304" s="577"/>
      <c r="AS304" s="577"/>
      <c r="AT304" s="577"/>
      <c r="AU304" s="577"/>
      <c r="AV304" s="577"/>
      <c r="AW304" s="577"/>
      <c r="AX304" s="577"/>
      <c r="AY304" s="577"/>
      <c r="AZ304" s="577"/>
      <c r="BA304" s="577"/>
      <c r="BB304" s="577"/>
      <c r="BC304" s="577"/>
      <c r="BD304" s="577"/>
      <c r="BE304" s="577"/>
      <c r="BF304" s="577"/>
      <c r="BG304" s="577"/>
      <c r="BH304" s="577"/>
      <c r="BI304" s="577"/>
      <c r="BJ304" s="577"/>
      <c r="BK304" s="577"/>
      <c r="BL304" s="577"/>
      <c r="BM304" s="577"/>
    </row>
    <row r="305" spans="1:65" s="166" customFormat="1" ht="35.25" hidden="1" customHeight="1">
      <c r="A305" s="542" t="s">
        <v>2226</v>
      </c>
      <c r="B305" s="205" t="s">
        <v>2227</v>
      </c>
      <c r="C305" s="260" t="s">
        <v>411</v>
      </c>
      <c r="D305" s="189" t="s">
        <v>1428</v>
      </c>
      <c r="E305" s="189" t="s">
        <v>1429</v>
      </c>
      <c r="F305" s="201" t="s">
        <v>2228</v>
      </c>
      <c r="G305" s="197" t="s">
        <v>2170</v>
      </c>
      <c r="H305" s="236"/>
      <c r="I305" s="271"/>
      <c r="J305" s="271"/>
      <c r="K305" s="488">
        <f t="shared" si="9"/>
        <v>0</v>
      </c>
      <c r="L305" s="491"/>
      <c r="M305" s="560"/>
      <c r="N305" s="260"/>
      <c r="O305" s="180"/>
      <c r="P305" s="180"/>
      <c r="Q305" s="181"/>
      <c r="R305" s="182"/>
      <c r="S305" s="183"/>
      <c r="T305" s="184"/>
      <c r="U305" s="507"/>
      <c r="V305" s="186"/>
      <c r="W305" s="187"/>
      <c r="X305" s="180"/>
      <c r="Y305" s="180"/>
      <c r="Z305" s="180"/>
      <c r="AA305" s="180"/>
      <c r="AB305" s="180"/>
      <c r="AC305" s="180"/>
      <c r="AD305" s="180"/>
      <c r="AE305" s="180"/>
      <c r="AF305" s="180"/>
      <c r="AG305" s="180"/>
      <c r="AH305" s="180"/>
      <c r="AI305" s="180"/>
      <c r="AJ305" s="578"/>
      <c r="AK305" s="530"/>
      <c r="AL305" s="577"/>
      <c r="AM305" s="577"/>
      <c r="AN305" s="577"/>
      <c r="AO305" s="577"/>
      <c r="AP305" s="577"/>
      <c r="AQ305" s="577"/>
      <c r="AR305" s="577"/>
      <c r="AS305" s="577"/>
      <c r="AT305" s="577"/>
      <c r="AU305" s="577"/>
      <c r="AV305" s="577"/>
      <c r="AW305" s="577"/>
      <c r="AX305" s="577"/>
      <c r="AY305" s="577"/>
      <c r="AZ305" s="577"/>
      <c r="BA305" s="577"/>
      <c r="BB305" s="577"/>
      <c r="BC305" s="577"/>
      <c r="BD305" s="577"/>
      <c r="BE305" s="577"/>
      <c r="BF305" s="577"/>
      <c r="BG305" s="577"/>
      <c r="BH305" s="577"/>
      <c r="BI305" s="577"/>
      <c r="BJ305" s="577"/>
      <c r="BK305" s="577"/>
      <c r="BL305" s="577"/>
      <c r="BM305" s="577"/>
    </row>
    <row r="306" spans="1:65" s="166" customFormat="1" ht="35.25" hidden="1" customHeight="1">
      <c r="A306" s="542" t="s">
        <v>2229</v>
      </c>
      <c r="B306" s="205" t="s">
        <v>2230</v>
      </c>
      <c r="C306" s="260" t="s">
        <v>411</v>
      </c>
      <c r="D306" s="189" t="s">
        <v>1428</v>
      </c>
      <c r="E306" s="189" t="s">
        <v>1429</v>
      </c>
      <c r="F306" s="201" t="s">
        <v>2231</v>
      </c>
      <c r="G306" s="197" t="s">
        <v>2170</v>
      </c>
      <c r="H306" s="236"/>
      <c r="I306" s="271"/>
      <c r="J306" s="271"/>
      <c r="K306" s="488">
        <f t="shared" si="9"/>
        <v>0</v>
      </c>
      <c r="L306" s="491"/>
      <c r="M306" s="560"/>
      <c r="N306" s="260"/>
      <c r="O306" s="180"/>
      <c r="P306" s="180"/>
      <c r="Q306" s="181"/>
      <c r="R306" s="182"/>
      <c r="S306" s="183"/>
      <c r="T306" s="184"/>
      <c r="U306" s="507"/>
      <c r="V306" s="186"/>
      <c r="W306" s="187"/>
      <c r="X306" s="180"/>
      <c r="Y306" s="180"/>
      <c r="Z306" s="180"/>
      <c r="AA306" s="180"/>
      <c r="AB306" s="180"/>
      <c r="AC306" s="180"/>
      <c r="AD306" s="180"/>
      <c r="AE306" s="180"/>
      <c r="AF306" s="180"/>
      <c r="AG306" s="180"/>
      <c r="AH306" s="180"/>
      <c r="AI306" s="180"/>
      <c r="AJ306" s="578"/>
      <c r="AK306" s="530"/>
      <c r="AL306" s="577"/>
      <c r="AM306" s="577"/>
      <c r="AN306" s="577"/>
      <c r="AO306" s="577"/>
      <c r="AP306" s="577"/>
      <c r="AQ306" s="577"/>
      <c r="AR306" s="577"/>
      <c r="AS306" s="577"/>
      <c r="AT306" s="577"/>
      <c r="AU306" s="577"/>
      <c r="AV306" s="577"/>
      <c r="AW306" s="577"/>
      <c r="AX306" s="577"/>
      <c r="AY306" s="577"/>
      <c r="AZ306" s="577"/>
      <c r="BA306" s="577"/>
      <c r="BB306" s="577"/>
      <c r="BC306" s="577"/>
      <c r="BD306" s="577"/>
      <c r="BE306" s="577"/>
      <c r="BF306" s="577"/>
      <c r="BG306" s="577"/>
      <c r="BH306" s="577"/>
      <c r="BI306" s="577"/>
      <c r="BJ306" s="577"/>
      <c r="BK306" s="577"/>
      <c r="BL306" s="577"/>
      <c r="BM306" s="577"/>
    </row>
    <row r="307" spans="1:65" s="158" customFormat="1" ht="37.5" hidden="1" customHeight="1">
      <c r="A307" s="231" t="s">
        <v>2232</v>
      </c>
      <c r="B307" s="210" t="s">
        <v>2233</v>
      </c>
      <c r="C307" s="269" t="s">
        <v>411</v>
      </c>
      <c r="D307" s="212" t="s">
        <v>1428</v>
      </c>
      <c r="E307" s="212" t="s">
        <v>1429</v>
      </c>
      <c r="F307" s="213" t="s">
        <v>2234</v>
      </c>
      <c r="G307" s="214" t="s">
        <v>2170</v>
      </c>
      <c r="H307" s="547"/>
      <c r="I307" s="487"/>
      <c r="J307" s="284">
        <v>600000</v>
      </c>
      <c r="K307" s="286">
        <f t="shared" si="9"/>
        <v>600000</v>
      </c>
      <c r="L307" s="287"/>
      <c r="M307" s="288"/>
      <c r="N307" s="269"/>
      <c r="O307" s="450">
        <f>+K307</f>
        <v>600000</v>
      </c>
      <c r="P307" s="450"/>
      <c r="Q307" s="450"/>
      <c r="R307" s="450"/>
      <c r="S307" s="450"/>
      <c r="T307" s="345"/>
      <c r="U307" s="342">
        <f>+K307</f>
        <v>600000</v>
      </c>
      <c r="V307" s="508"/>
      <c r="W307" s="342"/>
      <c r="X307" s="450"/>
      <c r="Y307" s="450"/>
      <c r="Z307" s="505"/>
      <c r="AA307" s="505"/>
      <c r="AB307" s="505"/>
      <c r="AC307" s="505"/>
      <c r="AD307" s="505"/>
      <c r="AE307" s="450"/>
      <c r="AF307" s="450"/>
      <c r="AG307" s="450"/>
      <c r="AH307" s="450"/>
      <c r="AI307" s="450"/>
      <c r="AJ307" s="524"/>
      <c r="AK307" s="368"/>
      <c r="AL307" s="369"/>
      <c r="AM307" s="369"/>
      <c r="AN307" s="369"/>
      <c r="AO307" s="369"/>
      <c r="AP307" s="579">
        <f>+K307</f>
        <v>600000</v>
      </c>
      <c r="AQ307" s="369"/>
      <c r="AR307" s="369"/>
      <c r="AS307" s="369"/>
      <c r="AT307" s="369"/>
      <c r="AU307" s="369"/>
      <c r="AV307" s="369"/>
      <c r="AW307" s="369"/>
      <c r="AX307" s="369"/>
      <c r="AY307" s="369"/>
      <c r="AZ307" s="369"/>
      <c r="BA307" s="369"/>
      <c r="BB307" s="369"/>
      <c r="BC307" s="369"/>
      <c r="BD307" s="369"/>
      <c r="BE307" s="369"/>
      <c r="BF307" s="369"/>
      <c r="BG307" s="369"/>
      <c r="BH307" s="369"/>
      <c r="BI307" s="369"/>
      <c r="BJ307" s="369"/>
      <c r="BK307" s="369"/>
      <c r="BL307" s="369"/>
      <c r="BM307" s="369"/>
    </row>
    <row r="308" spans="1:65" s="158" customFormat="1" ht="43.5" hidden="1" customHeight="1">
      <c r="A308" s="231" t="s">
        <v>2235</v>
      </c>
      <c r="B308" s="210" t="s">
        <v>2236</v>
      </c>
      <c r="C308" s="269" t="s">
        <v>411</v>
      </c>
      <c r="D308" s="212" t="s">
        <v>1428</v>
      </c>
      <c r="E308" s="212" t="s">
        <v>1429</v>
      </c>
      <c r="F308" s="213" t="s">
        <v>2237</v>
      </c>
      <c r="G308" s="214" t="s">
        <v>2170</v>
      </c>
      <c r="H308" s="547"/>
      <c r="I308" s="487"/>
      <c r="J308" s="284">
        <v>1678571.43</v>
      </c>
      <c r="K308" s="286">
        <f t="shared" si="9"/>
        <v>1678571.43</v>
      </c>
      <c r="L308" s="287"/>
      <c r="M308" s="288"/>
      <c r="N308" s="269"/>
      <c r="O308" s="450">
        <f>+K308</f>
        <v>1678571.43</v>
      </c>
      <c r="P308" s="450"/>
      <c r="Q308" s="450"/>
      <c r="R308" s="450"/>
      <c r="S308" s="450"/>
      <c r="T308" s="345"/>
      <c r="U308" s="342">
        <f>+K308</f>
        <v>1678571.43</v>
      </c>
      <c r="V308" s="508"/>
      <c r="W308" s="342"/>
      <c r="X308" s="450"/>
      <c r="Y308" s="450"/>
      <c r="Z308" s="505"/>
      <c r="AA308" s="505"/>
      <c r="AB308" s="505"/>
      <c r="AC308" s="505"/>
      <c r="AD308" s="505"/>
      <c r="AE308" s="450"/>
      <c r="AF308" s="450"/>
      <c r="AG308" s="450"/>
      <c r="AH308" s="450"/>
      <c r="AI308" s="450"/>
      <c r="AJ308" s="524"/>
      <c r="AK308" s="368"/>
      <c r="AL308" s="369"/>
      <c r="AM308" s="369"/>
      <c r="AN308" s="369"/>
      <c r="AO308" s="369"/>
      <c r="AP308" s="369"/>
      <c r="AQ308" s="369"/>
      <c r="AR308" s="369"/>
      <c r="AS308" s="369"/>
      <c r="AT308" s="369"/>
      <c r="AU308" s="369"/>
      <c r="AV308" s="369"/>
      <c r="AW308" s="369"/>
      <c r="AX308" s="579">
        <f>+K308</f>
        <v>1678571.43</v>
      </c>
      <c r="AY308" s="369"/>
      <c r="AZ308" s="369"/>
      <c r="BA308" s="369"/>
      <c r="BB308" s="369"/>
      <c r="BC308" s="369"/>
      <c r="BD308" s="369"/>
      <c r="BE308" s="369"/>
      <c r="BF308" s="369"/>
      <c r="BG308" s="369"/>
      <c r="BH308" s="369"/>
      <c r="BI308" s="369"/>
      <c r="BJ308" s="369"/>
      <c r="BK308" s="369"/>
      <c r="BL308" s="369"/>
      <c r="BM308" s="369"/>
    </row>
    <row r="309" spans="1:65" s="156" customFormat="1" ht="66.75" hidden="1" customHeight="1">
      <c r="A309" s="548"/>
      <c r="B309" s="210" t="s">
        <v>2238</v>
      </c>
      <c r="C309" s="214" t="s">
        <v>2239</v>
      </c>
      <c r="D309" s="212" t="s">
        <v>1428</v>
      </c>
      <c r="E309" s="212" t="s">
        <v>1429</v>
      </c>
      <c r="F309" s="213" t="s">
        <v>2240</v>
      </c>
      <c r="G309" s="214" t="s">
        <v>2170</v>
      </c>
      <c r="H309" s="466"/>
      <c r="I309" s="285"/>
      <c r="J309" s="402">
        <v>100000</v>
      </c>
      <c r="K309" s="244">
        <f t="shared" si="9"/>
        <v>100000</v>
      </c>
      <c r="L309" s="287"/>
      <c r="M309" s="288"/>
      <c r="N309" s="269"/>
      <c r="O309" s="450">
        <f>+K309</f>
        <v>100000</v>
      </c>
      <c r="P309" s="433"/>
      <c r="Q309" s="331"/>
      <c r="R309" s="331"/>
      <c r="S309" s="433"/>
      <c r="T309" s="341"/>
      <c r="U309" s="334">
        <f>+K309</f>
        <v>100000</v>
      </c>
      <c r="V309" s="500"/>
      <c r="W309" s="411"/>
      <c r="X309" s="433"/>
      <c r="Y309" s="446"/>
      <c r="Z309" s="446">
        <f>+K309</f>
        <v>100000</v>
      </c>
      <c r="AA309" s="446"/>
      <c r="AB309" s="446"/>
      <c r="AC309" s="433"/>
      <c r="AD309" s="433"/>
      <c r="AE309" s="573"/>
      <c r="AF309" s="270"/>
      <c r="AG309" s="270"/>
      <c r="AH309" s="270"/>
      <c r="AI309" s="450"/>
      <c r="AJ309" s="367"/>
      <c r="AK309" s="368"/>
      <c r="AL309" s="360"/>
      <c r="AM309" s="360"/>
      <c r="AN309" s="360"/>
      <c r="AO309" s="360"/>
      <c r="AP309" s="360"/>
      <c r="AQ309" s="360"/>
      <c r="AR309" s="360"/>
      <c r="AS309" s="360"/>
      <c r="AT309" s="360"/>
      <c r="AU309" s="360"/>
      <c r="AV309" s="360"/>
      <c r="AW309" s="360"/>
      <c r="AX309" s="360"/>
      <c r="AY309" s="360"/>
      <c r="AZ309" s="360"/>
      <c r="BA309" s="360"/>
      <c r="BB309" s="360"/>
      <c r="BC309" s="360"/>
      <c r="BD309" s="360"/>
      <c r="BE309" s="526">
        <f>+K309</f>
        <v>100000</v>
      </c>
      <c r="BF309" s="360"/>
      <c r="BG309" s="360"/>
      <c r="BH309" s="360"/>
      <c r="BI309" s="360"/>
      <c r="BJ309" s="360"/>
      <c r="BK309" s="360"/>
      <c r="BL309" s="360"/>
      <c r="BM309" s="360"/>
    </row>
    <row r="310" spans="1:65" s="156" customFormat="1" ht="66.75" hidden="1" customHeight="1">
      <c r="A310" s="548"/>
      <c r="B310" s="210" t="s">
        <v>2241</v>
      </c>
      <c r="C310" s="214" t="s">
        <v>309</v>
      </c>
      <c r="D310" s="212" t="s">
        <v>1428</v>
      </c>
      <c r="E310" s="212" t="s">
        <v>1429</v>
      </c>
      <c r="F310" s="213"/>
      <c r="G310" s="214"/>
      <c r="H310" s="466"/>
      <c r="I310" s="285"/>
      <c r="J310" s="402">
        <v>1678571.43</v>
      </c>
      <c r="K310" s="244">
        <f t="shared" si="9"/>
        <v>1678571.43</v>
      </c>
      <c r="L310" s="287"/>
      <c r="M310" s="288"/>
      <c r="N310" s="269"/>
      <c r="O310" s="450">
        <f>+K310</f>
        <v>1678571.43</v>
      </c>
      <c r="P310" s="433"/>
      <c r="Q310" s="331"/>
      <c r="R310" s="331"/>
      <c r="S310" s="433"/>
      <c r="T310" s="341"/>
      <c r="U310" s="334">
        <f>+K310</f>
        <v>1678571.43</v>
      </c>
      <c r="V310" s="500"/>
      <c r="W310" s="411"/>
      <c r="X310" s="433"/>
      <c r="Y310" s="446"/>
      <c r="Z310" s="446"/>
      <c r="AA310" s="446"/>
      <c r="AB310" s="446"/>
      <c r="AC310" s="433"/>
      <c r="AD310" s="433"/>
      <c r="AE310" s="573"/>
      <c r="AF310" s="270"/>
      <c r="AG310" s="270"/>
      <c r="AH310" s="270"/>
      <c r="AI310" s="433"/>
      <c r="AJ310" s="367"/>
      <c r="AK310" s="368"/>
      <c r="AL310" s="360"/>
      <c r="AM310" s="360"/>
      <c r="AN310" s="360"/>
      <c r="AO310" s="360"/>
      <c r="AP310" s="360"/>
      <c r="AQ310" s="360"/>
      <c r="AR310" s="360"/>
      <c r="AS310" s="360"/>
      <c r="AT310" s="360"/>
      <c r="AU310" s="360"/>
      <c r="AV310" s="360"/>
      <c r="AW310" s="360"/>
      <c r="AX310" s="360"/>
      <c r="AY310" s="360"/>
      <c r="AZ310" s="360"/>
      <c r="BA310" s="360"/>
      <c r="BB310" s="360"/>
      <c r="BC310" s="360"/>
      <c r="BD310" s="360"/>
      <c r="BE310" s="526">
        <f>+K310</f>
        <v>1678571.43</v>
      </c>
      <c r="BF310" s="360"/>
      <c r="BG310" s="360"/>
      <c r="BH310" s="360"/>
      <c r="BI310" s="360"/>
      <c r="BJ310" s="360"/>
      <c r="BK310" s="360"/>
      <c r="BL310" s="360"/>
      <c r="BM310" s="360"/>
    </row>
    <row r="311" spans="1:65" s="156" customFormat="1" ht="44.25" hidden="1" customHeight="1">
      <c r="A311" s="231"/>
      <c r="B311" s="210" t="s">
        <v>2242</v>
      </c>
      <c r="C311" s="269"/>
      <c r="D311" s="212" t="s">
        <v>1428</v>
      </c>
      <c r="E311" s="212" t="s">
        <v>1429</v>
      </c>
      <c r="F311" s="213" t="s">
        <v>2243</v>
      </c>
      <c r="G311" s="214"/>
      <c r="H311" s="466"/>
      <c r="I311" s="487"/>
      <c r="J311" s="402"/>
      <c r="K311" s="286">
        <f t="shared" si="9"/>
        <v>0</v>
      </c>
      <c r="L311" s="268"/>
      <c r="M311" s="268"/>
      <c r="N311" s="269"/>
      <c r="O311" s="450"/>
      <c r="P311" s="450"/>
      <c r="Q311" s="450"/>
      <c r="R311" s="450"/>
      <c r="S311" s="450"/>
      <c r="T311" s="345"/>
      <c r="U311" s="342"/>
      <c r="V311" s="508"/>
      <c r="W311" s="411"/>
      <c r="X311" s="270"/>
      <c r="Y311" s="270"/>
      <c r="Z311" s="270"/>
      <c r="AA311" s="270"/>
      <c r="AB311" s="270"/>
      <c r="AC311" s="270"/>
      <c r="AD311" s="270"/>
      <c r="AE311" s="270"/>
      <c r="AF311" s="270"/>
      <c r="AG311" s="270"/>
      <c r="AH311" s="270"/>
      <c r="AI311" s="270"/>
      <c r="AJ311" s="162"/>
      <c r="AK311" s="366"/>
      <c r="AL311" s="360"/>
      <c r="AM311" s="360"/>
      <c r="AN311" s="360"/>
      <c r="AO311" s="360"/>
      <c r="AP311" s="360"/>
      <c r="AQ311" s="360"/>
      <c r="AR311" s="360"/>
      <c r="AS311" s="360"/>
      <c r="AT311" s="360"/>
      <c r="AU311" s="360"/>
      <c r="AV311" s="360"/>
      <c r="AW311" s="360"/>
      <c r="AX311" s="360"/>
      <c r="AY311" s="360"/>
      <c r="AZ311" s="360"/>
      <c r="BA311" s="360"/>
      <c r="BB311" s="360"/>
      <c r="BC311" s="360"/>
      <c r="BD311" s="360"/>
      <c r="BE311" s="360"/>
      <c r="BF311" s="360"/>
      <c r="BG311" s="360"/>
      <c r="BH311" s="360"/>
      <c r="BI311" s="360"/>
      <c r="BJ311" s="360"/>
      <c r="BK311" s="360"/>
      <c r="BL311" s="360"/>
      <c r="BM311" s="360"/>
    </row>
    <row r="312" spans="1:65" s="156" customFormat="1" ht="44.25" hidden="1" customHeight="1">
      <c r="A312" s="231"/>
      <c r="B312" s="210" t="s">
        <v>2244</v>
      </c>
      <c r="C312" s="269"/>
      <c r="D312" s="212" t="s">
        <v>1428</v>
      </c>
      <c r="E312" s="212" t="s">
        <v>1429</v>
      </c>
      <c r="F312" s="213"/>
      <c r="G312" s="214"/>
      <c r="H312" s="466"/>
      <c r="I312" s="487"/>
      <c r="J312" s="402">
        <v>400000</v>
      </c>
      <c r="K312" s="286">
        <f t="shared" si="9"/>
        <v>400000</v>
      </c>
      <c r="L312" s="268"/>
      <c r="M312" s="268"/>
      <c r="N312" s="269"/>
      <c r="O312" s="450"/>
      <c r="P312" s="450"/>
      <c r="Q312" s="450"/>
      <c r="R312" s="450"/>
      <c r="S312" s="450"/>
      <c r="T312" s="345"/>
      <c r="U312" s="342"/>
      <c r="V312" s="508"/>
      <c r="W312" s="411"/>
      <c r="X312" s="270"/>
      <c r="Y312" s="270"/>
      <c r="Z312" s="270"/>
      <c r="AA312" s="270"/>
      <c r="AB312" s="270"/>
      <c r="AC312" s="270"/>
      <c r="AD312" s="270"/>
      <c r="AE312" s="270"/>
      <c r="AF312" s="270"/>
      <c r="AG312" s="270"/>
      <c r="AH312" s="270"/>
      <c r="AI312" s="270"/>
      <c r="AJ312" s="162"/>
      <c r="AK312" s="366"/>
      <c r="AL312" s="360"/>
      <c r="AM312" s="360"/>
      <c r="AN312" s="360"/>
      <c r="AO312" s="360"/>
      <c r="AP312" s="360"/>
      <c r="AQ312" s="360"/>
      <c r="AR312" s="360"/>
      <c r="AS312" s="360"/>
      <c r="AT312" s="360"/>
      <c r="AU312" s="360"/>
      <c r="AV312" s="360"/>
      <c r="AW312" s="360"/>
      <c r="AX312" s="360"/>
      <c r="AY312" s="360"/>
      <c r="AZ312" s="360"/>
      <c r="BA312" s="360"/>
      <c r="BB312" s="360"/>
      <c r="BC312" s="360"/>
      <c r="BD312" s="360"/>
      <c r="BE312" s="360"/>
      <c r="BF312" s="360"/>
      <c r="BG312" s="360"/>
      <c r="BH312" s="360"/>
      <c r="BI312" s="360"/>
      <c r="BJ312" s="360"/>
      <c r="BK312" s="360"/>
      <c r="BL312" s="360"/>
      <c r="BM312" s="360"/>
    </row>
    <row r="313" spans="1:65" s="156" customFormat="1" ht="54" hidden="1" customHeight="1">
      <c r="A313" s="231"/>
      <c r="B313" s="210" t="s">
        <v>2245</v>
      </c>
      <c r="C313" s="269"/>
      <c r="D313" s="212" t="s">
        <v>1428</v>
      </c>
      <c r="E313" s="212" t="s">
        <v>1429</v>
      </c>
      <c r="F313" s="213" t="s">
        <v>2246</v>
      </c>
      <c r="G313" s="214"/>
      <c r="H313" s="466"/>
      <c r="I313" s="487"/>
      <c r="J313" s="402">
        <v>1200000</v>
      </c>
      <c r="K313" s="286">
        <f t="shared" si="9"/>
        <v>1200000</v>
      </c>
      <c r="L313" s="268"/>
      <c r="M313" s="268"/>
      <c r="N313" s="269"/>
      <c r="O313" s="450"/>
      <c r="P313" s="450"/>
      <c r="Q313" s="450"/>
      <c r="R313" s="450"/>
      <c r="S313" s="450"/>
      <c r="T313" s="345"/>
      <c r="U313" s="342"/>
      <c r="V313" s="508"/>
      <c r="W313" s="411"/>
      <c r="X313" s="270"/>
      <c r="Y313" s="270"/>
      <c r="Z313" s="270"/>
      <c r="AA313" s="270"/>
      <c r="AB313" s="270"/>
      <c r="AC313" s="270"/>
      <c r="AD313" s="270"/>
      <c r="AE313" s="270"/>
      <c r="AF313" s="270"/>
      <c r="AG313" s="270"/>
      <c r="AH313" s="270"/>
      <c r="AI313" s="270"/>
      <c r="AJ313" s="162"/>
      <c r="AK313" s="366"/>
      <c r="AL313" s="360"/>
      <c r="AM313" s="360"/>
      <c r="AN313" s="360"/>
      <c r="AO313" s="360"/>
      <c r="AP313" s="360"/>
      <c r="AQ313" s="360"/>
      <c r="AR313" s="360"/>
      <c r="AS313" s="360"/>
      <c r="AT313" s="360"/>
      <c r="AU313" s="360"/>
      <c r="AV313" s="360"/>
      <c r="AW313" s="360"/>
      <c r="AX313" s="360"/>
      <c r="AY313" s="360"/>
      <c r="AZ313" s="360"/>
      <c r="BA313" s="360"/>
      <c r="BB313" s="360"/>
      <c r="BC313" s="360"/>
      <c r="BD313" s="360"/>
      <c r="BE313" s="360"/>
      <c r="BF313" s="360"/>
      <c r="BG313" s="360"/>
      <c r="BH313" s="360"/>
      <c r="BI313" s="360"/>
      <c r="BJ313" s="360"/>
      <c r="BK313" s="360"/>
      <c r="BL313" s="360"/>
      <c r="BM313" s="360"/>
    </row>
    <row r="314" spans="1:65" ht="44.25" hidden="1" customHeight="1">
      <c r="A314" s="542" t="s">
        <v>2247</v>
      </c>
      <c r="B314" s="205" t="s">
        <v>2248</v>
      </c>
      <c r="C314" s="260" t="s">
        <v>411</v>
      </c>
      <c r="D314" s="189" t="s">
        <v>1428</v>
      </c>
      <c r="E314" s="189" t="s">
        <v>1429</v>
      </c>
      <c r="F314" s="201" t="s">
        <v>2249</v>
      </c>
      <c r="G314" s="197" t="s">
        <v>2170</v>
      </c>
      <c r="H314" s="222"/>
      <c r="I314" s="271"/>
      <c r="J314" s="206"/>
      <c r="K314" s="488">
        <f t="shared" si="9"/>
        <v>0</v>
      </c>
      <c r="L314" s="401"/>
      <c r="M314" s="259"/>
      <c r="N314" s="260"/>
      <c r="O314" s="363"/>
      <c r="P314" s="363"/>
      <c r="Q314" s="503"/>
      <c r="R314" s="504"/>
      <c r="S314" s="497"/>
      <c r="T314" s="345"/>
      <c r="U314" s="507"/>
      <c r="V314" s="508"/>
      <c r="W314" s="568"/>
      <c r="AJ314" s="537"/>
      <c r="AK314" s="190"/>
      <c r="AL314" s="358"/>
      <c r="AM314" s="358"/>
      <c r="AN314" s="358"/>
      <c r="AO314" s="358"/>
      <c r="AP314" s="358"/>
      <c r="AQ314" s="358"/>
      <c r="AR314" s="358"/>
      <c r="AS314" s="358"/>
      <c r="AT314" s="358"/>
      <c r="AU314" s="358"/>
      <c r="AV314" s="358"/>
      <c r="AW314" s="358"/>
      <c r="AX314" s="358"/>
      <c r="AY314" s="358"/>
      <c r="AZ314" s="358"/>
      <c r="BA314" s="358"/>
      <c r="BB314" s="358"/>
      <c r="BC314" s="358"/>
      <c r="BD314" s="358"/>
      <c r="BE314" s="358"/>
      <c r="BF314" s="358"/>
      <c r="BG314" s="358"/>
      <c r="BH314" s="358"/>
      <c r="BI314" s="358"/>
      <c r="BJ314" s="358"/>
      <c r="BK314" s="358"/>
      <c r="BL314" s="358"/>
      <c r="BM314" s="358"/>
    </row>
    <row r="315" spans="1:65" ht="44.25" hidden="1" customHeight="1">
      <c r="A315" s="542" t="s">
        <v>2250</v>
      </c>
      <c r="B315" s="205" t="s">
        <v>2251</v>
      </c>
      <c r="C315" s="260" t="s">
        <v>411</v>
      </c>
      <c r="D315" s="189" t="s">
        <v>1428</v>
      </c>
      <c r="E315" s="189" t="s">
        <v>1429</v>
      </c>
      <c r="F315" s="201" t="s">
        <v>2252</v>
      </c>
      <c r="G315" s="197" t="s">
        <v>2170</v>
      </c>
      <c r="H315" s="222"/>
      <c r="I315" s="271"/>
      <c r="J315" s="206"/>
      <c r="K315" s="488">
        <f t="shared" si="9"/>
        <v>0</v>
      </c>
      <c r="L315" s="401"/>
      <c r="M315" s="560"/>
      <c r="N315" s="260"/>
      <c r="O315" s="363"/>
      <c r="P315" s="363"/>
      <c r="Q315" s="503"/>
      <c r="R315" s="504"/>
      <c r="S315" s="497"/>
      <c r="T315" s="345"/>
      <c r="U315" s="507"/>
      <c r="V315" s="508"/>
      <c r="W315" s="568"/>
      <c r="AJ315" s="537"/>
      <c r="AK315" s="190"/>
      <c r="AL315" s="358"/>
      <c r="AM315" s="358"/>
      <c r="AN315" s="358"/>
      <c r="AO315" s="358"/>
      <c r="AP315" s="358"/>
      <c r="AQ315" s="358"/>
      <c r="AR315" s="358"/>
      <c r="AS315" s="358"/>
      <c r="AT315" s="358"/>
      <c r="AU315" s="358"/>
      <c r="AV315" s="358"/>
      <c r="AW315" s="358"/>
      <c r="AX315" s="358"/>
      <c r="AY315" s="358"/>
      <c r="AZ315" s="358"/>
      <c r="BA315" s="358"/>
      <c r="BB315" s="358"/>
      <c r="BC315" s="358"/>
      <c r="BD315" s="358"/>
      <c r="BE315" s="358"/>
      <c r="BF315" s="358"/>
      <c r="BG315" s="358"/>
      <c r="BH315" s="358"/>
      <c r="BI315" s="358"/>
      <c r="BJ315" s="358"/>
      <c r="BK315" s="358"/>
      <c r="BL315" s="358"/>
      <c r="BM315" s="358"/>
    </row>
    <row r="316" spans="1:65" ht="44.25" hidden="1" customHeight="1">
      <c r="A316" s="542" t="s">
        <v>2253</v>
      </c>
      <c r="B316" s="205" t="s">
        <v>2254</v>
      </c>
      <c r="C316" s="260" t="s">
        <v>411</v>
      </c>
      <c r="D316" s="189" t="s">
        <v>1428</v>
      </c>
      <c r="E316" s="189" t="s">
        <v>1429</v>
      </c>
      <c r="F316" s="201" t="s">
        <v>2255</v>
      </c>
      <c r="G316" s="197" t="s">
        <v>2170</v>
      </c>
      <c r="H316" s="222"/>
      <c r="I316" s="271"/>
      <c r="J316" s="206"/>
      <c r="K316" s="488">
        <f t="shared" si="9"/>
        <v>0</v>
      </c>
      <c r="L316" s="401"/>
      <c r="M316" s="259"/>
      <c r="N316" s="260"/>
      <c r="O316" s="363"/>
      <c r="P316" s="363"/>
      <c r="Q316" s="503"/>
      <c r="R316" s="504"/>
      <c r="S316" s="497"/>
      <c r="T316" s="345"/>
      <c r="U316" s="507"/>
      <c r="V316" s="508"/>
      <c r="W316" s="568"/>
      <c r="AJ316" s="537"/>
      <c r="AK316" s="190"/>
      <c r="AL316" s="358"/>
      <c r="AM316" s="358"/>
      <c r="AN316" s="358"/>
      <c r="AO316" s="358"/>
      <c r="AP316" s="358"/>
      <c r="AQ316" s="358"/>
      <c r="AR316" s="358"/>
      <c r="AS316" s="358"/>
      <c r="AT316" s="358"/>
      <c r="AU316" s="358"/>
      <c r="AV316" s="358"/>
      <c r="AW316" s="358"/>
      <c r="AX316" s="358"/>
      <c r="AY316" s="358"/>
      <c r="AZ316" s="358"/>
      <c r="BA316" s="358"/>
      <c r="BB316" s="358"/>
      <c r="BC316" s="358"/>
      <c r="BD316" s="358"/>
      <c r="BE316" s="358"/>
      <c r="BF316" s="358"/>
      <c r="BG316" s="358"/>
      <c r="BH316" s="358"/>
      <c r="BI316" s="358"/>
      <c r="BJ316" s="358"/>
      <c r="BK316" s="358"/>
      <c r="BL316" s="358"/>
      <c r="BM316" s="358"/>
    </row>
    <row r="317" spans="1:65" s="166" customFormat="1" ht="27.75" hidden="1" customHeight="1">
      <c r="A317" s="542"/>
      <c r="B317" s="205" t="s">
        <v>2256</v>
      </c>
      <c r="C317" s="260"/>
      <c r="D317" s="189" t="s">
        <v>1428</v>
      </c>
      <c r="E317" s="189" t="s">
        <v>1429</v>
      </c>
      <c r="F317" s="201"/>
      <c r="G317" s="197" t="s">
        <v>2170</v>
      </c>
      <c r="H317" s="549"/>
      <c r="I317" s="271"/>
      <c r="J317" s="271"/>
      <c r="K317" s="206"/>
      <c r="L317" s="401"/>
      <c r="M317" s="560"/>
      <c r="N317" s="260"/>
      <c r="O317" s="295"/>
      <c r="P317" s="295"/>
      <c r="Q317" s="495"/>
      <c r="R317" s="496"/>
      <c r="S317" s="344"/>
      <c r="T317" s="345"/>
      <c r="U317" s="507"/>
      <c r="V317" s="347"/>
      <c r="W317" s="348"/>
      <c r="X317" s="295"/>
      <c r="Y317" s="295"/>
      <c r="Z317" s="295"/>
      <c r="AA317" s="295"/>
      <c r="AB317" s="295"/>
      <c r="AC317" s="295"/>
      <c r="AD317" s="295"/>
      <c r="AE317" s="295"/>
      <c r="AF317" s="295"/>
      <c r="AG317" s="295"/>
      <c r="AH317" s="295"/>
      <c r="AI317" s="295"/>
      <c r="AJ317" s="529" t="s">
        <v>2257</v>
      </c>
      <c r="AK317" s="530"/>
      <c r="AL317" s="577"/>
      <c r="AM317" s="577"/>
      <c r="AN317" s="577"/>
      <c r="AO317" s="577"/>
      <c r="AP317" s="577"/>
      <c r="AQ317" s="577"/>
      <c r="AR317" s="577"/>
      <c r="AS317" s="577"/>
      <c r="AT317" s="577"/>
      <c r="AU317" s="577"/>
      <c r="AV317" s="577"/>
      <c r="AW317" s="577"/>
      <c r="AX317" s="577"/>
      <c r="AY317" s="577"/>
      <c r="AZ317" s="577"/>
      <c r="BA317" s="577"/>
      <c r="BB317" s="577"/>
      <c r="BC317" s="577"/>
      <c r="BD317" s="577"/>
      <c r="BE317" s="577"/>
      <c r="BF317" s="577"/>
      <c r="BG317" s="577"/>
      <c r="BH317" s="577"/>
      <c r="BI317" s="577"/>
      <c r="BJ317" s="577"/>
      <c r="BK317" s="577"/>
      <c r="BL317" s="577"/>
      <c r="BM317" s="577"/>
    </row>
    <row r="318" spans="1:65" s="166" customFormat="1" ht="29.25" hidden="1" customHeight="1">
      <c r="A318" s="550"/>
      <c r="B318" s="205" t="s">
        <v>2258</v>
      </c>
      <c r="C318" s="260"/>
      <c r="D318" s="189" t="s">
        <v>1428</v>
      </c>
      <c r="E318" s="189" t="s">
        <v>1429</v>
      </c>
      <c r="F318" s="201"/>
      <c r="G318" s="197" t="s">
        <v>2259</v>
      </c>
      <c r="H318" s="549"/>
      <c r="I318" s="271"/>
      <c r="J318" s="271"/>
      <c r="K318" s="271"/>
      <c r="L318" s="401"/>
      <c r="M318" s="560"/>
      <c r="N318" s="260"/>
      <c r="O318" s="295"/>
      <c r="P318" s="295"/>
      <c r="Q318" s="495"/>
      <c r="R318" s="496"/>
      <c r="S318" s="344"/>
      <c r="T318" s="345"/>
      <c r="U318" s="507"/>
      <c r="V318" s="347"/>
      <c r="W318" s="348"/>
      <c r="X318" s="295"/>
      <c r="Y318" s="295"/>
      <c r="Z318" s="295"/>
      <c r="AA318" s="295"/>
      <c r="AB318" s="295"/>
      <c r="AC318" s="295"/>
      <c r="AD318" s="295"/>
      <c r="AE318" s="295"/>
      <c r="AF318" s="295"/>
      <c r="AG318" s="295"/>
      <c r="AH318" s="295"/>
      <c r="AI318" s="295"/>
      <c r="AJ318" s="529" t="s">
        <v>2257</v>
      </c>
      <c r="AK318" s="530"/>
      <c r="AL318" s="577"/>
      <c r="AM318" s="577"/>
      <c r="AN318" s="577"/>
      <c r="AO318" s="577"/>
      <c r="AP318" s="577"/>
      <c r="AQ318" s="577"/>
      <c r="AR318" s="577"/>
      <c r="AS318" s="577"/>
      <c r="AT318" s="577"/>
      <c r="AU318" s="577"/>
      <c r="AV318" s="577"/>
      <c r="AW318" s="577"/>
      <c r="AX318" s="577"/>
      <c r="AY318" s="577"/>
      <c r="AZ318" s="577"/>
      <c r="BA318" s="577"/>
      <c r="BB318" s="577"/>
      <c r="BC318" s="577"/>
      <c r="BD318" s="577"/>
      <c r="BE318" s="577"/>
      <c r="BF318" s="577"/>
      <c r="BG318" s="577"/>
      <c r="BH318" s="577"/>
      <c r="BI318" s="577"/>
      <c r="BJ318" s="577"/>
      <c r="BK318" s="577"/>
      <c r="BL318" s="577"/>
      <c r="BM318" s="577"/>
    </row>
    <row r="319" spans="1:65" hidden="1">
      <c r="A319" s="387"/>
      <c r="B319" s="378"/>
      <c r="C319" s="189"/>
      <c r="D319" s="189"/>
      <c r="E319" s="189"/>
      <c r="F319" s="201"/>
      <c r="G319" s="197"/>
      <c r="H319" s="550"/>
      <c r="I319" s="259"/>
      <c r="J319" s="264"/>
      <c r="K319" s="437"/>
      <c r="L319" s="259"/>
      <c r="M319" s="259"/>
      <c r="N319" s="260"/>
      <c r="AK319" s="358"/>
      <c r="AL319" s="358"/>
      <c r="AM319" s="358"/>
      <c r="AN319" s="358"/>
      <c r="AO319" s="358"/>
      <c r="AP319" s="358"/>
      <c r="AQ319" s="358"/>
      <c r="AR319" s="358"/>
      <c r="AS319" s="358"/>
      <c r="AT319" s="358"/>
      <c r="AU319" s="358"/>
      <c r="AV319" s="358"/>
      <c r="AW319" s="358"/>
      <c r="AX319" s="358"/>
      <c r="AY319" s="358"/>
      <c r="AZ319" s="358"/>
      <c r="BA319" s="358"/>
      <c r="BB319" s="358"/>
      <c r="BC319" s="358"/>
      <c r="BD319" s="358"/>
      <c r="BE319" s="358"/>
      <c r="BF319" s="358"/>
      <c r="BG319" s="358"/>
      <c r="BH319" s="358"/>
      <c r="BI319" s="358"/>
      <c r="BJ319" s="358"/>
      <c r="BK319" s="358"/>
      <c r="BL319" s="358"/>
      <c r="BM319" s="358"/>
    </row>
    <row r="320" spans="1:65" hidden="1">
      <c r="A320" s="551" t="s">
        <v>2260</v>
      </c>
      <c r="B320" s="378"/>
      <c r="C320" s="552"/>
      <c r="D320" s="552"/>
      <c r="E320" s="552"/>
      <c r="F320" s="232"/>
      <c r="G320" s="197"/>
      <c r="H320" s="550"/>
      <c r="I320" s="562"/>
      <c r="J320" s="289"/>
      <c r="K320" s="236"/>
      <c r="L320" s="259"/>
      <c r="M320" s="259"/>
      <c r="N320" s="260"/>
      <c r="AK320" s="358"/>
      <c r="AL320" s="358"/>
      <c r="AM320" s="358"/>
      <c r="AN320" s="358"/>
      <c r="AO320" s="358"/>
      <c r="AP320" s="358"/>
      <c r="AQ320" s="358"/>
      <c r="AR320" s="358"/>
      <c r="AS320" s="358"/>
      <c r="AT320" s="358"/>
      <c r="AU320" s="358"/>
      <c r="AV320" s="358"/>
      <c r="AW320" s="358"/>
      <c r="AX320" s="358"/>
      <c r="AY320" s="358"/>
      <c r="AZ320" s="358"/>
      <c r="BA320" s="358"/>
      <c r="BB320" s="358"/>
      <c r="BC320" s="358"/>
      <c r="BD320" s="358"/>
      <c r="BE320" s="358"/>
      <c r="BF320" s="358"/>
      <c r="BG320" s="358"/>
      <c r="BH320" s="358"/>
      <c r="BI320" s="358"/>
      <c r="BJ320" s="358"/>
      <c r="BK320" s="358"/>
      <c r="BL320" s="358"/>
      <c r="BM320" s="358"/>
    </row>
    <row r="321" spans="1:65" ht="24.9" hidden="1" customHeight="1">
      <c r="A321" s="387" t="s">
        <v>2261</v>
      </c>
      <c r="B321" s="203" t="s">
        <v>2262</v>
      </c>
      <c r="C321" s="189" t="s">
        <v>2263</v>
      </c>
      <c r="D321" s="189" t="s">
        <v>1428</v>
      </c>
      <c r="E321" s="189" t="s">
        <v>1429</v>
      </c>
      <c r="F321" s="232" t="s">
        <v>1959</v>
      </c>
      <c r="G321" s="197" t="s">
        <v>1431</v>
      </c>
      <c r="H321" s="189"/>
      <c r="I321" s="384">
        <v>95797</v>
      </c>
      <c r="J321" s="289"/>
      <c r="K321" s="234">
        <f t="shared" ref="K321:K356" si="13">SUM(H321:J321)</f>
        <v>95797</v>
      </c>
      <c r="L321" s="259"/>
      <c r="M321" s="259"/>
      <c r="N321" s="260"/>
      <c r="O321" s="602"/>
      <c r="P321" s="602"/>
      <c r="Q321" s="329"/>
      <c r="R321" s="330"/>
      <c r="S321" s="602"/>
      <c r="U321" s="612"/>
      <c r="W321" s="612"/>
      <c r="X321" s="602"/>
      <c r="Y321" s="602"/>
      <c r="Z321" s="602"/>
      <c r="AA321" s="602"/>
      <c r="AB321" s="602"/>
      <c r="AC321" s="602"/>
      <c r="AD321" s="602"/>
      <c r="AE321" s="602"/>
      <c r="AF321" s="602"/>
      <c r="AG321" s="602"/>
      <c r="AH321" s="602"/>
      <c r="AI321" s="602"/>
      <c r="AK321" s="358"/>
      <c r="AL321" s="358"/>
      <c r="AM321" s="358"/>
      <c r="AN321" s="358"/>
      <c r="AO321" s="358"/>
      <c r="AP321" s="358"/>
      <c r="AQ321" s="358"/>
      <c r="AR321" s="358"/>
      <c r="AS321" s="358"/>
      <c r="AT321" s="358"/>
      <c r="AU321" s="358"/>
      <c r="AV321" s="358"/>
      <c r="AW321" s="358"/>
      <c r="AX321" s="358"/>
      <c r="AY321" s="358"/>
      <c r="AZ321" s="358"/>
      <c r="BA321" s="358"/>
      <c r="BB321" s="358"/>
      <c r="BC321" s="358"/>
      <c r="BD321" s="358"/>
      <c r="BE321" s="358"/>
      <c r="BF321" s="358"/>
      <c r="BG321" s="358"/>
      <c r="BH321" s="358"/>
      <c r="BI321" s="358"/>
      <c r="BJ321" s="358"/>
      <c r="BK321" s="358"/>
      <c r="BL321" s="358"/>
      <c r="BM321" s="358"/>
    </row>
    <row r="322" spans="1:65" ht="24.9" hidden="1" customHeight="1">
      <c r="A322" s="387" t="s">
        <v>2264</v>
      </c>
      <c r="B322" s="203" t="s">
        <v>2265</v>
      </c>
      <c r="C322" s="189" t="s">
        <v>2266</v>
      </c>
      <c r="D322" s="189" t="s">
        <v>1428</v>
      </c>
      <c r="E322" s="189" t="s">
        <v>1429</v>
      </c>
      <c r="F322" s="232" t="s">
        <v>1959</v>
      </c>
      <c r="G322" s="197" t="s">
        <v>1431</v>
      </c>
      <c r="H322" s="189"/>
      <c r="I322" s="384">
        <v>55719</v>
      </c>
      <c r="J322" s="289"/>
      <c r="K322" s="234">
        <f t="shared" si="13"/>
        <v>55719</v>
      </c>
      <c r="L322" s="259"/>
      <c r="M322" s="259"/>
      <c r="N322" s="260"/>
      <c r="O322" s="602"/>
      <c r="P322" s="602"/>
      <c r="Q322" s="329"/>
      <c r="R322" s="330"/>
      <c r="S322" s="602"/>
      <c r="U322" s="612"/>
      <c r="W322" s="612"/>
      <c r="X322" s="602"/>
      <c r="Y322" s="602"/>
      <c r="Z322" s="602"/>
      <c r="AA322" s="602"/>
      <c r="AB322" s="602"/>
      <c r="AC322" s="602"/>
      <c r="AD322" s="602"/>
      <c r="AE322" s="602"/>
      <c r="AF322" s="602"/>
      <c r="AG322" s="602"/>
      <c r="AH322" s="602"/>
      <c r="AI322" s="602"/>
      <c r="AK322" s="358"/>
      <c r="AL322" s="358"/>
      <c r="AM322" s="358"/>
      <c r="AN322" s="358"/>
      <c r="AO322" s="358"/>
      <c r="AP322" s="358"/>
      <c r="AQ322" s="358"/>
      <c r="AR322" s="358"/>
      <c r="AS322" s="358"/>
      <c r="AT322" s="358"/>
      <c r="AU322" s="358"/>
      <c r="AV322" s="358"/>
      <c r="AW322" s="358"/>
      <c r="AX322" s="358"/>
      <c r="AY322" s="358"/>
      <c r="AZ322" s="358"/>
      <c r="BA322" s="358"/>
      <c r="BB322" s="358"/>
      <c r="BC322" s="358"/>
      <c r="BD322" s="358"/>
      <c r="BE322" s="358"/>
      <c r="BF322" s="358"/>
      <c r="BG322" s="358"/>
      <c r="BH322" s="358"/>
      <c r="BI322" s="358"/>
      <c r="BJ322" s="358"/>
      <c r="BK322" s="358"/>
      <c r="BL322" s="358"/>
      <c r="BM322" s="358"/>
    </row>
    <row r="323" spans="1:65" ht="24.9" hidden="1" customHeight="1">
      <c r="A323" s="387" t="s">
        <v>2267</v>
      </c>
      <c r="B323" s="203" t="s">
        <v>2268</v>
      </c>
      <c r="C323" s="189" t="s">
        <v>2269</v>
      </c>
      <c r="D323" s="189" t="s">
        <v>1428</v>
      </c>
      <c r="E323" s="189" t="s">
        <v>1429</v>
      </c>
      <c r="F323" s="232" t="s">
        <v>1959</v>
      </c>
      <c r="G323" s="197" t="s">
        <v>1431</v>
      </c>
      <c r="H323" s="189"/>
      <c r="I323" s="384">
        <v>32657</v>
      </c>
      <c r="J323" s="289"/>
      <c r="K323" s="234">
        <f t="shared" si="13"/>
        <v>32657</v>
      </c>
      <c r="L323" s="259"/>
      <c r="M323" s="259"/>
      <c r="N323" s="260"/>
      <c r="O323" s="602"/>
      <c r="P323" s="602"/>
      <c r="Q323" s="329"/>
      <c r="R323" s="330"/>
      <c r="S323" s="602"/>
      <c r="U323" s="612"/>
      <c r="W323" s="612"/>
      <c r="X323" s="602"/>
      <c r="Y323" s="602"/>
      <c r="Z323" s="602"/>
      <c r="AA323" s="602"/>
      <c r="AB323" s="602"/>
      <c r="AC323" s="602"/>
      <c r="AD323" s="602"/>
      <c r="AE323" s="602"/>
      <c r="AF323" s="602"/>
      <c r="AG323" s="602"/>
      <c r="AH323" s="602"/>
      <c r="AI323" s="602"/>
      <c r="AK323" s="358"/>
      <c r="AL323" s="358"/>
      <c r="AM323" s="358"/>
      <c r="AN323" s="358"/>
      <c r="AO323" s="358"/>
      <c r="AP323" s="358"/>
      <c r="AQ323" s="358"/>
      <c r="AR323" s="358"/>
      <c r="AS323" s="358"/>
      <c r="AT323" s="358"/>
      <c r="AU323" s="358"/>
      <c r="AV323" s="358"/>
      <c r="AW323" s="358"/>
      <c r="AX323" s="358"/>
      <c r="AY323" s="358"/>
      <c r="AZ323" s="358"/>
      <c r="BA323" s="358"/>
      <c r="BB323" s="358"/>
      <c r="BC323" s="358"/>
      <c r="BD323" s="358"/>
      <c r="BE323" s="358"/>
      <c r="BF323" s="358"/>
      <c r="BG323" s="358"/>
      <c r="BH323" s="358"/>
      <c r="BI323" s="358"/>
      <c r="BJ323" s="358"/>
      <c r="BK323" s="358"/>
      <c r="BL323" s="358"/>
      <c r="BM323" s="358"/>
    </row>
    <row r="324" spans="1:65" ht="24.9" hidden="1" customHeight="1">
      <c r="A324" s="387" t="s">
        <v>2270</v>
      </c>
      <c r="B324" s="203" t="s">
        <v>2271</v>
      </c>
      <c r="C324" s="189" t="s">
        <v>2272</v>
      </c>
      <c r="D324" s="189" t="s">
        <v>1428</v>
      </c>
      <c r="E324" s="189" t="s">
        <v>1429</v>
      </c>
      <c r="F324" s="232" t="s">
        <v>1959</v>
      </c>
      <c r="G324" s="197" t="s">
        <v>1431</v>
      </c>
      <c r="H324" s="189"/>
      <c r="I324" s="384">
        <v>30000</v>
      </c>
      <c r="J324" s="289"/>
      <c r="K324" s="234">
        <f t="shared" si="13"/>
        <v>30000</v>
      </c>
      <c r="L324" s="259"/>
      <c r="M324" s="259"/>
      <c r="N324" s="260"/>
      <c r="O324" s="602"/>
      <c r="P324" s="602"/>
      <c r="Q324" s="329"/>
      <c r="R324" s="330"/>
      <c r="S324" s="602"/>
      <c r="U324" s="612"/>
      <c r="W324" s="612"/>
      <c r="X324" s="602"/>
      <c r="Y324" s="602"/>
      <c r="Z324" s="602"/>
      <c r="AA324" s="602"/>
      <c r="AB324" s="602"/>
      <c r="AC324" s="602"/>
      <c r="AD324" s="602"/>
      <c r="AE324" s="602"/>
      <c r="AF324" s="602"/>
      <c r="AG324" s="602"/>
      <c r="AH324" s="602"/>
      <c r="AI324" s="602"/>
      <c r="AK324" s="358"/>
      <c r="AL324" s="358"/>
      <c r="AM324" s="358"/>
      <c r="AN324" s="358"/>
      <c r="AO324" s="358"/>
      <c r="AP324" s="358"/>
      <c r="AQ324" s="358"/>
      <c r="AR324" s="358"/>
      <c r="AS324" s="358"/>
      <c r="AT324" s="358"/>
      <c r="AU324" s="358"/>
      <c r="AV324" s="358"/>
      <c r="AW324" s="358"/>
      <c r="AX324" s="358"/>
      <c r="AY324" s="358"/>
      <c r="AZ324" s="358"/>
      <c r="BA324" s="358"/>
      <c r="BB324" s="358"/>
      <c r="BC324" s="358"/>
      <c r="BD324" s="358"/>
      <c r="BE324" s="358"/>
      <c r="BF324" s="358"/>
      <c r="BG324" s="358"/>
      <c r="BH324" s="358"/>
      <c r="BI324" s="358"/>
      <c r="BJ324" s="358"/>
      <c r="BK324" s="358"/>
      <c r="BL324" s="358"/>
      <c r="BM324" s="358"/>
    </row>
    <row r="325" spans="1:65" ht="24.9" hidden="1" customHeight="1">
      <c r="A325" s="387" t="s">
        <v>2273</v>
      </c>
      <c r="B325" s="203" t="s">
        <v>2274</v>
      </c>
      <c r="C325" s="189" t="s">
        <v>2275</v>
      </c>
      <c r="D325" s="189" t="s">
        <v>1428</v>
      </c>
      <c r="E325" s="189" t="s">
        <v>1429</v>
      </c>
      <c r="F325" s="232" t="s">
        <v>1959</v>
      </c>
      <c r="G325" s="197" t="s">
        <v>1431</v>
      </c>
      <c r="H325" s="189"/>
      <c r="I325" s="384">
        <v>30000</v>
      </c>
      <c r="J325" s="264"/>
      <c r="K325" s="234">
        <f t="shared" si="13"/>
        <v>30000</v>
      </c>
      <c r="L325" s="259"/>
      <c r="M325" s="259"/>
      <c r="N325" s="260"/>
      <c r="O325" s="602"/>
      <c r="P325" s="602"/>
      <c r="Q325" s="329"/>
      <c r="R325" s="330"/>
      <c r="S325" s="602"/>
      <c r="U325" s="612"/>
      <c r="W325" s="612"/>
      <c r="X325" s="602"/>
      <c r="Y325" s="602"/>
      <c r="Z325" s="602"/>
      <c r="AA325" s="602"/>
      <c r="AB325" s="602"/>
      <c r="AC325" s="602"/>
      <c r="AD325" s="602"/>
      <c r="AE325" s="602"/>
      <c r="AF325" s="602"/>
      <c r="AG325" s="602"/>
      <c r="AH325" s="602"/>
      <c r="AI325" s="602"/>
      <c r="AK325" s="358"/>
      <c r="AL325" s="358"/>
      <c r="AM325" s="358"/>
      <c r="AN325" s="358"/>
      <c r="AO325" s="358"/>
      <c r="AP325" s="358"/>
      <c r="AQ325" s="358"/>
      <c r="AR325" s="358"/>
      <c r="AS325" s="358"/>
      <c r="AT325" s="358"/>
      <c r="AU325" s="358"/>
      <c r="AV325" s="358"/>
      <c r="AW325" s="358"/>
      <c r="AX325" s="358"/>
      <c r="AY325" s="358"/>
      <c r="AZ325" s="358"/>
      <c r="BA325" s="358"/>
      <c r="BB325" s="358"/>
      <c r="BC325" s="358"/>
      <c r="BD325" s="358"/>
      <c r="BE325" s="358"/>
      <c r="BF325" s="358"/>
      <c r="BG325" s="358"/>
      <c r="BH325" s="358"/>
      <c r="BI325" s="358"/>
      <c r="BJ325" s="358"/>
      <c r="BK325" s="358"/>
      <c r="BL325" s="358"/>
      <c r="BM325" s="358"/>
    </row>
    <row r="326" spans="1:65" ht="33" hidden="1" customHeight="1">
      <c r="A326" s="387" t="s">
        <v>2276</v>
      </c>
      <c r="B326" s="203" t="s">
        <v>2277</v>
      </c>
      <c r="C326" s="188" t="s">
        <v>2278</v>
      </c>
      <c r="D326" s="189" t="s">
        <v>1428</v>
      </c>
      <c r="E326" s="189" t="s">
        <v>1429</v>
      </c>
      <c r="F326" s="232" t="s">
        <v>1959</v>
      </c>
      <c r="G326" s="197" t="s">
        <v>1431</v>
      </c>
      <c r="H326" s="189"/>
      <c r="I326" s="384">
        <v>20000</v>
      </c>
      <c r="J326" s="264"/>
      <c r="K326" s="234">
        <f t="shared" si="13"/>
        <v>20000</v>
      </c>
      <c r="L326" s="259"/>
      <c r="M326" s="259"/>
      <c r="N326" s="260"/>
      <c r="O326" s="602"/>
      <c r="P326" s="602"/>
      <c r="Q326" s="329"/>
      <c r="R326" s="330"/>
      <c r="S326" s="602"/>
      <c r="U326" s="612"/>
      <c r="W326" s="612"/>
      <c r="X326" s="602"/>
      <c r="Y326" s="602"/>
      <c r="Z326" s="602"/>
      <c r="AA326" s="602"/>
      <c r="AB326" s="602"/>
      <c r="AC326" s="602"/>
      <c r="AD326" s="602"/>
      <c r="AE326" s="602"/>
      <c r="AF326" s="602"/>
      <c r="AG326" s="602"/>
      <c r="AH326" s="602"/>
      <c r="AI326" s="602"/>
      <c r="AK326" s="358"/>
      <c r="AL326" s="358"/>
      <c r="AM326" s="358"/>
      <c r="AN326" s="358"/>
      <c r="AO326" s="358"/>
      <c r="AP326" s="358"/>
      <c r="AQ326" s="358"/>
      <c r="AR326" s="358"/>
      <c r="AS326" s="358"/>
      <c r="AT326" s="358"/>
      <c r="AU326" s="358"/>
      <c r="AV326" s="358"/>
      <c r="AW326" s="358"/>
      <c r="AX326" s="358"/>
      <c r="AY326" s="358"/>
      <c r="AZ326" s="358"/>
      <c r="BA326" s="358"/>
      <c r="BB326" s="358"/>
      <c r="BC326" s="358"/>
      <c r="BD326" s="358"/>
      <c r="BE326" s="358"/>
      <c r="BF326" s="358"/>
      <c r="BG326" s="358"/>
      <c r="BH326" s="358"/>
      <c r="BI326" s="358"/>
      <c r="BJ326" s="358"/>
      <c r="BK326" s="358"/>
      <c r="BL326" s="358"/>
      <c r="BM326" s="358"/>
    </row>
    <row r="327" spans="1:65" ht="24.9" hidden="1" customHeight="1">
      <c r="A327" s="387" t="s">
        <v>2279</v>
      </c>
      <c r="B327" s="203" t="s">
        <v>2280</v>
      </c>
      <c r="C327" s="189" t="s">
        <v>2281</v>
      </c>
      <c r="D327" s="189" t="s">
        <v>1428</v>
      </c>
      <c r="E327" s="189" t="s">
        <v>1429</v>
      </c>
      <c r="F327" s="232" t="s">
        <v>1959</v>
      </c>
      <c r="G327" s="197" t="s">
        <v>1431</v>
      </c>
      <c r="H327" s="189"/>
      <c r="I327" s="384">
        <v>10000</v>
      </c>
      <c r="J327" s="264"/>
      <c r="K327" s="234">
        <f t="shared" si="13"/>
        <v>10000</v>
      </c>
      <c r="L327" s="259"/>
      <c r="M327" s="259"/>
      <c r="N327" s="260"/>
      <c r="O327" s="602"/>
      <c r="P327" s="602"/>
      <c r="Q327" s="329"/>
      <c r="R327" s="330"/>
      <c r="S327" s="602"/>
      <c r="U327" s="612"/>
      <c r="W327" s="612"/>
      <c r="X327" s="602"/>
      <c r="Y327" s="602"/>
      <c r="Z327" s="602"/>
      <c r="AA327" s="602"/>
      <c r="AB327" s="602"/>
      <c r="AC327" s="602"/>
      <c r="AD327" s="602"/>
      <c r="AE327" s="602"/>
      <c r="AF327" s="602"/>
      <c r="AG327" s="602"/>
      <c r="AH327" s="602"/>
      <c r="AI327" s="602"/>
      <c r="AK327" s="358"/>
      <c r="AL327" s="358"/>
      <c r="AM327" s="358"/>
      <c r="AN327" s="358"/>
      <c r="AO327" s="358"/>
      <c r="AP327" s="358"/>
      <c r="AQ327" s="358"/>
      <c r="AR327" s="358"/>
      <c r="AS327" s="358"/>
      <c r="AT327" s="358"/>
      <c r="AU327" s="358"/>
      <c r="AV327" s="358"/>
      <c r="AW327" s="358"/>
      <c r="AX327" s="358"/>
      <c r="AY327" s="358"/>
      <c r="AZ327" s="358"/>
      <c r="BA327" s="358"/>
      <c r="BB327" s="358"/>
      <c r="BC327" s="358"/>
      <c r="BD327" s="358"/>
      <c r="BE327" s="358"/>
      <c r="BF327" s="358"/>
      <c r="BG327" s="358"/>
      <c r="BH327" s="358"/>
      <c r="BI327" s="358"/>
      <c r="BJ327" s="358"/>
      <c r="BK327" s="358"/>
      <c r="BL327" s="358"/>
      <c r="BM327" s="358"/>
    </row>
    <row r="328" spans="1:65" ht="24.9" hidden="1" customHeight="1">
      <c r="A328" s="387" t="s">
        <v>2282</v>
      </c>
      <c r="B328" s="203" t="s">
        <v>2283</v>
      </c>
      <c r="C328" s="189" t="s">
        <v>2281</v>
      </c>
      <c r="D328" s="189" t="s">
        <v>1428</v>
      </c>
      <c r="E328" s="189" t="s">
        <v>1429</v>
      </c>
      <c r="F328" s="232" t="s">
        <v>1959</v>
      </c>
      <c r="G328" s="197" t="s">
        <v>1431</v>
      </c>
      <c r="H328" s="189"/>
      <c r="I328" s="384">
        <v>30000</v>
      </c>
      <c r="J328" s="264"/>
      <c r="K328" s="234">
        <f t="shared" si="13"/>
        <v>30000</v>
      </c>
      <c r="L328" s="259"/>
      <c r="M328" s="259"/>
      <c r="N328" s="260"/>
      <c r="O328" s="602"/>
      <c r="P328" s="602"/>
      <c r="Q328" s="329"/>
      <c r="R328" s="330"/>
      <c r="S328" s="602"/>
      <c r="U328" s="612"/>
      <c r="W328" s="612"/>
      <c r="X328" s="602"/>
      <c r="Y328" s="602"/>
      <c r="Z328" s="602"/>
      <c r="AA328" s="602"/>
      <c r="AB328" s="602"/>
      <c r="AC328" s="602"/>
      <c r="AD328" s="602"/>
      <c r="AE328" s="602"/>
      <c r="AF328" s="602"/>
      <c r="AG328" s="602"/>
      <c r="AH328" s="602"/>
      <c r="AI328" s="602"/>
      <c r="AK328" s="358"/>
      <c r="AL328" s="358"/>
      <c r="AM328" s="358"/>
      <c r="AN328" s="358"/>
      <c r="AO328" s="358"/>
      <c r="AP328" s="358"/>
      <c r="AQ328" s="358"/>
      <c r="AR328" s="358"/>
      <c r="AS328" s="358"/>
      <c r="AT328" s="358"/>
      <c r="AU328" s="358"/>
      <c r="AV328" s="358"/>
      <c r="AW328" s="358"/>
      <c r="AX328" s="358"/>
      <c r="AY328" s="358"/>
      <c r="AZ328" s="358"/>
      <c r="BA328" s="358"/>
      <c r="BB328" s="358"/>
      <c r="BC328" s="358"/>
      <c r="BD328" s="358"/>
      <c r="BE328" s="358"/>
      <c r="BF328" s="358"/>
      <c r="BG328" s="358"/>
      <c r="BH328" s="358"/>
      <c r="BI328" s="358"/>
      <c r="BJ328" s="358"/>
      <c r="BK328" s="358"/>
      <c r="BL328" s="358"/>
      <c r="BM328" s="358"/>
    </row>
    <row r="329" spans="1:65" ht="45" hidden="1" customHeight="1">
      <c r="A329" s="387" t="s">
        <v>2284</v>
      </c>
      <c r="B329" s="205" t="s">
        <v>2285</v>
      </c>
      <c r="C329" s="188" t="s">
        <v>2286</v>
      </c>
      <c r="D329" s="189" t="s">
        <v>1428</v>
      </c>
      <c r="E329" s="189" t="s">
        <v>1429</v>
      </c>
      <c r="F329" s="232" t="s">
        <v>1959</v>
      </c>
      <c r="G329" s="197" t="s">
        <v>1431</v>
      </c>
      <c r="H329" s="189"/>
      <c r="I329" s="384">
        <v>43576</v>
      </c>
      <c r="J329" s="264">
        <v>19900</v>
      </c>
      <c r="K329" s="234">
        <f t="shared" si="13"/>
        <v>63476</v>
      </c>
      <c r="L329" s="259"/>
      <c r="M329" s="259"/>
      <c r="N329" s="260"/>
      <c r="O329" s="602"/>
      <c r="P329" s="602"/>
      <c r="Q329" s="329"/>
      <c r="R329" s="330"/>
      <c r="S329" s="602"/>
      <c r="U329" s="612"/>
      <c r="W329" s="612"/>
      <c r="X329" s="602"/>
      <c r="Y329" s="602"/>
      <c r="Z329" s="602"/>
      <c r="AA329" s="602"/>
      <c r="AB329" s="602"/>
      <c r="AC329" s="602"/>
      <c r="AD329" s="602"/>
      <c r="AE329" s="602"/>
      <c r="AF329" s="602"/>
      <c r="AG329" s="602"/>
      <c r="AH329" s="602"/>
      <c r="AI329" s="602"/>
      <c r="AK329" s="358"/>
      <c r="AL329" s="358"/>
      <c r="AM329" s="358"/>
      <c r="AN329" s="358"/>
      <c r="AO329" s="358"/>
      <c r="AP329" s="358"/>
      <c r="AQ329" s="358"/>
      <c r="AR329" s="358"/>
      <c r="AS329" s="358"/>
      <c r="AT329" s="358"/>
      <c r="AU329" s="358"/>
      <c r="AV329" s="358"/>
      <c r="AW329" s="358"/>
      <c r="AX329" s="358"/>
      <c r="AY329" s="358"/>
      <c r="AZ329" s="358"/>
      <c r="BA329" s="358"/>
      <c r="BB329" s="358"/>
      <c r="BC329" s="358"/>
      <c r="BD329" s="358"/>
      <c r="BE329" s="358"/>
      <c r="BF329" s="358"/>
      <c r="BG329" s="358"/>
      <c r="BH329" s="358"/>
      <c r="BI329" s="358"/>
      <c r="BJ329" s="358"/>
      <c r="BK329" s="358"/>
      <c r="BL329" s="358"/>
      <c r="BM329" s="358"/>
    </row>
    <row r="330" spans="1:65" ht="30" hidden="1" customHeight="1">
      <c r="A330" s="387" t="s">
        <v>2287</v>
      </c>
      <c r="B330" s="205" t="s">
        <v>2288</v>
      </c>
      <c r="C330" s="189" t="s">
        <v>2289</v>
      </c>
      <c r="D330" s="189" t="s">
        <v>1428</v>
      </c>
      <c r="E330" s="189" t="s">
        <v>1429</v>
      </c>
      <c r="F330" s="232" t="s">
        <v>1959</v>
      </c>
      <c r="G330" s="197" t="s">
        <v>1431</v>
      </c>
      <c r="H330" s="189"/>
      <c r="I330" s="384">
        <v>129780</v>
      </c>
      <c r="J330" s="264"/>
      <c r="K330" s="234">
        <f t="shared" si="13"/>
        <v>129780</v>
      </c>
      <c r="L330" s="259"/>
      <c r="M330" s="259"/>
      <c r="N330" s="260"/>
      <c r="O330" s="602"/>
      <c r="P330" s="602"/>
      <c r="Q330" s="329"/>
      <c r="R330" s="330"/>
      <c r="S330" s="602"/>
      <c r="U330" s="612"/>
      <c r="W330" s="612"/>
      <c r="X330" s="602"/>
      <c r="Y330" s="602"/>
      <c r="Z330" s="602"/>
      <c r="AA330" s="602"/>
      <c r="AB330" s="602"/>
      <c r="AC330" s="602"/>
      <c r="AD330" s="602"/>
      <c r="AE330" s="602"/>
      <c r="AF330" s="602"/>
      <c r="AG330" s="602"/>
      <c r="AH330" s="602"/>
      <c r="AI330" s="602"/>
      <c r="AK330" s="358"/>
      <c r="AL330" s="358"/>
      <c r="AM330" s="358"/>
      <c r="AN330" s="358"/>
      <c r="AO330" s="358"/>
      <c r="AP330" s="358"/>
      <c r="AQ330" s="358"/>
      <c r="AR330" s="358"/>
      <c r="AS330" s="358"/>
      <c r="AT330" s="358"/>
      <c r="AU330" s="358"/>
      <c r="AV330" s="358"/>
      <c r="AW330" s="358"/>
      <c r="AX330" s="358"/>
      <c r="AY330" s="358"/>
      <c r="AZ330" s="358"/>
      <c r="BA330" s="358"/>
      <c r="BB330" s="358"/>
      <c r="BC330" s="358"/>
      <c r="BD330" s="358"/>
      <c r="BE330" s="358"/>
      <c r="BF330" s="358"/>
      <c r="BG330" s="358"/>
      <c r="BH330" s="358"/>
      <c r="BI330" s="358"/>
      <c r="BJ330" s="358"/>
      <c r="BK330" s="358"/>
      <c r="BL330" s="358"/>
      <c r="BM330" s="358"/>
    </row>
    <row r="331" spans="1:65" ht="36" hidden="1" customHeight="1">
      <c r="A331" s="387" t="s">
        <v>2290</v>
      </c>
      <c r="B331" s="205" t="s">
        <v>2291</v>
      </c>
      <c r="C331" s="189" t="s">
        <v>2292</v>
      </c>
      <c r="D331" s="189" t="s">
        <v>1428</v>
      </c>
      <c r="E331" s="189" t="s">
        <v>1429</v>
      </c>
      <c r="F331" s="232" t="s">
        <v>1959</v>
      </c>
      <c r="G331" s="197" t="s">
        <v>1431</v>
      </c>
      <c r="H331" s="189"/>
      <c r="I331" s="384">
        <f>13592+30000</f>
        <v>43592</v>
      </c>
      <c r="J331" s="264"/>
      <c r="K331" s="234">
        <f t="shared" si="13"/>
        <v>43592</v>
      </c>
      <c r="L331" s="259"/>
      <c r="M331" s="259"/>
      <c r="N331" s="260"/>
      <c r="O331" s="602"/>
      <c r="P331" s="602"/>
      <c r="Q331" s="329"/>
      <c r="R331" s="330"/>
      <c r="S331" s="602"/>
      <c r="U331" s="612"/>
      <c r="W331" s="612"/>
      <c r="X331" s="602"/>
      <c r="Y331" s="602"/>
      <c r="Z331" s="602"/>
      <c r="AA331" s="602"/>
      <c r="AB331" s="602"/>
      <c r="AC331" s="602"/>
      <c r="AD331" s="602"/>
      <c r="AE331" s="602"/>
      <c r="AF331" s="602"/>
      <c r="AG331" s="602"/>
      <c r="AH331" s="602"/>
      <c r="AI331" s="602"/>
      <c r="AK331" s="358"/>
      <c r="AL331" s="358"/>
      <c r="AM331" s="358"/>
      <c r="AN331" s="358"/>
      <c r="AO331" s="358"/>
      <c r="AP331" s="358"/>
      <c r="AQ331" s="358"/>
      <c r="AR331" s="358"/>
      <c r="AS331" s="358"/>
      <c r="AT331" s="358"/>
      <c r="AU331" s="358"/>
      <c r="AV331" s="358"/>
      <c r="AW331" s="358"/>
      <c r="AX331" s="358"/>
      <c r="AY331" s="358"/>
      <c r="AZ331" s="358"/>
      <c r="BA331" s="358"/>
      <c r="BB331" s="358"/>
      <c r="BC331" s="358"/>
      <c r="BD331" s="358"/>
      <c r="BE331" s="358"/>
      <c r="BF331" s="358"/>
      <c r="BG331" s="358"/>
      <c r="BH331" s="358"/>
      <c r="BI331" s="358"/>
      <c r="BJ331" s="358"/>
      <c r="BK331" s="358"/>
      <c r="BL331" s="358"/>
      <c r="BM331" s="358"/>
    </row>
    <row r="332" spans="1:65" ht="31.5" hidden="1" customHeight="1">
      <c r="A332" s="387" t="s">
        <v>2293</v>
      </c>
      <c r="B332" s="205" t="s">
        <v>2294</v>
      </c>
      <c r="C332" s="189" t="s">
        <v>2295</v>
      </c>
      <c r="D332" s="189" t="s">
        <v>1428</v>
      </c>
      <c r="E332" s="189" t="s">
        <v>1429</v>
      </c>
      <c r="F332" s="232" t="s">
        <v>1959</v>
      </c>
      <c r="G332" s="197" t="s">
        <v>1431</v>
      </c>
      <c r="H332" s="189"/>
      <c r="I332" s="384">
        <v>150000</v>
      </c>
      <c r="J332" s="264"/>
      <c r="K332" s="234">
        <f t="shared" si="13"/>
        <v>150000</v>
      </c>
      <c r="L332" s="259"/>
      <c r="M332" s="259"/>
      <c r="N332" s="260"/>
      <c r="O332" s="602"/>
      <c r="P332" s="602"/>
      <c r="Q332" s="329"/>
      <c r="R332" s="330"/>
      <c r="S332" s="602"/>
      <c r="U332" s="612"/>
      <c r="W332" s="612"/>
      <c r="X332" s="602"/>
      <c r="Y332" s="602"/>
      <c r="Z332" s="602"/>
      <c r="AA332" s="602"/>
      <c r="AB332" s="602"/>
      <c r="AC332" s="602"/>
      <c r="AD332" s="602"/>
      <c r="AE332" s="602"/>
      <c r="AF332" s="602"/>
      <c r="AG332" s="602"/>
      <c r="AH332" s="602"/>
      <c r="AI332" s="602"/>
      <c r="AK332" s="358"/>
      <c r="AL332" s="358"/>
      <c r="AM332" s="358"/>
      <c r="AN332" s="358"/>
      <c r="AO332" s="358"/>
      <c r="AP332" s="358"/>
      <c r="AQ332" s="358"/>
      <c r="AR332" s="358"/>
      <c r="AS332" s="358"/>
      <c r="AT332" s="358"/>
      <c r="AU332" s="358"/>
      <c r="AV332" s="358"/>
      <c r="AW332" s="358"/>
      <c r="AX332" s="358"/>
      <c r="AY332" s="358"/>
      <c r="AZ332" s="358"/>
      <c r="BA332" s="358"/>
      <c r="BB332" s="358"/>
      <c r="BC332" s="358"/>
      <c r="BD332" s="358"/>
      <c r="BE332" s="358"/>
      <c r="BF332" s="358"/>
      <c r="BG332" s="358"/>
      <c r="BH332" s="358"/>
      <c r="BI332" s="358"/>
      <c r="BJ332" s="358"/>
      <c r="BK332" s="358"/>
      <c r="BL332" s="358"/>
      <c r="BM332" s="358"/>
    </row>
    <row r="333" spans="1:65" ht="30" hidden="1" customHeight="1">
      <c r="A333" s="387" t="s">
        <v>2296</v>
      </c>
      <c r="B333" s="205" t="s">
        <v>2297</v>
      </c>
      <c r="C333" s="189" t="s">
        <v>2298</v>
      </c>
      <c r="D333" s="189" t="s">
        <v>1428</v>
      </c>
      <c r="E333" s="189" t="s">
        <v>1429</v>
      </c>
      <c r="F333" s="232" t="s">
        <v>1959</v>
      </c>
      <c r="G333" s="197" t="s">
        <v>1431</v>
      </c>
      <c r="H333" s="189"/>
      <c r="I333" s="384">
        <v>200000</v>
      </c>
      <c r="J333" s="289"/>
      <c r="K333" s="234">
        <f t="shared" si="13"/>
        <v>200000</v>
      </c>
      <c r="L333" s="259"/>
      <c r="M333" s="259"/>
      <c r="N333" s="260"/>
      <c r="O333" s="602"/>
      <c r="P333" s="602"/>
      <c r="Q333" s="329"/>
      <c r="R333" s="330"/>
      <c r="S333" s="602"/>
      <c r="U333" s="612"/>
      <c r="W333" s="612"/>
      <c r="X333" s="602"/>
      <c r="Y333" s="602"/>
      <c r="Z333" s="602"/>
      <c r="AA333" s="602"/>
      <c r="AB333" s="602"/>
      <c r="AC333" s="602"/>
      <c r="AD333" s="602"/>
      <c r="AE333" s="602"/>
      <c r="AF333" s="602"/>
      <c r="AG333" s="602"/>
      <c r="AH333" s="602"/>
      <c r="AI333" s="602"/>
      <c r="AK333" s="358"/>
      <c r="AL333" s="358"/>
      <c r="AM333" s="358"/>
      <c r="AN333" s="358"/>
      <c r="AO333" s="358"/>
      <c r="AP333" s="358"/>
      <c r="AQ333" s="358"/>
      <c r="AR333" s="358"/>
      <c r="AS333" s="358"/>
      <c r="AT333" s="358"/>
      <c r="AU333" s="358"/>
      <c r="AV333" s="358"/>
      <c r="AW333" s="358"/>
      <c r="AX333" s="358"/>
      <c r="AY333" s="358"/>
      <c r="AZ333" s="358"/>
      <c r="BA333" s="358"/>
      <c r="BB333" s="358"/>
      <c r="BC333" s="358"/>
      <c r="BD333" s="358"/>
      <c r="BE333" s="358"/>
      <c r="BF333" s="358"/>
      <c r="BG333" s="358"/>
      <c r="BH333" s="358"/>
      <c r="BI333" s="358"/>
      <c r="BJ333" s="358"/>
      <c r="BK333" s="358"/>
      <c r="BL333" s="358"/>
      <c r="BM333" s="358"/>
    </row>
    <row r="334" spans="1:65" ht="30" hidden="1" customHeight="1">
      <c r="A334" s="387" t="s">
        <v>2299</v>
      </c>
      <c r="B334" s="203" t="s">
        <v>2300</v>
      </c>
      <c r="C334" s="189" t="s">
        <v>2298</v>
      </c>
      <c r="D334" s="189" t="s">
        <v>1428</v>
      </c>
      <c r="E334" s="189" t="s">
        <v>1429</v>
      </c>
      <c r="F334" s="232" t="s">
        <v>1959</v>
      </c>
      <c r="G334" s="197" t="s">
        <v>1431</v>
      </c>
      <c r="H334" s="189"/>
      <c r="I334" s="384">
        <v>200000</v>
      </c>
      <c r="J334" s="289"/>
      <c r="K334" s="234">
        <f t="shared" si="13"/>
        <v>200000</v>
      </c>
      <c r="L334" s="259"/>
      <c r="M334" s="259"/>
      <c r="N334" s="260"/>
      <c r="O334" s="602"/>
      <c r="P334" s="602"/>
      <c r="Q334" s="329"/>
      <c r="R334" s="330"/>
      <c r="S334" s="602"/>
      <c r="U334" s="612"/>
      <c r="W334" s="612"/>
      <c r="X334" s="602"/>
      <c r="Y334" s="602"/>
      <c r="Z334" s="602"/>
      <c r="AA334" s="602"/>
      <c r="AB334" s="602"/>
      <c r="AC334" s="602"/>
      <c r="AD334" s="602"/>
      <c r="AE334" s="602"/>
      <c r="AF334" s="602"/>
      <c r="AG334" s="602"/>
      <c r="AH334" s="602"/>
      <c r="AI334" s="602"/>
      <c r="AK334" s="358"/>
      <c r="AL334" s="358"/>
      <c r="AM334" s="358"/>
      <c r="AN334" s="358"/>
      <c r="AO334" s="358"/>
      <c r="AP334" s="358"/>
      <c r="AQ334" s="358"/>
      <c r="AR334" s="358"/>
      <c r="AS334" s="358"/>
      <c r="AT334" s="358"/>
      <c r="AU334" s="358"/>
      <c r="AV334" s="358"/>
      <c r="AW334" s="358"/>
      <c r="AX334" s="358"/>
      <c r="AY334" s="358"/>
      <c r="AZ334" s="358"/>
      <c r="BA334" s="358"/>
      <c r="BB334" s="358"/>
      <c r="BC334" s="358"/>
      <c r="BD334" s="358"/>
      <c r="BE334" s="358"/>
      <c r="BF334" s="358"/>
      <c r="BG334" s="358"/>
      <c r="BH334" s="358"/>
      <c r="BI334" s="358"/>
      <c r="BJ334" s="358"/>
      <c r="BK334" s="358"/>
      <c r="BL334" s="358"/>
      <c r="BM334" s="358"/>
    </row>
    <row r="335" spans="1:65" ht="24.9" hidden="1" customHeight="1">
      <c r="A335" s="198" t="s">
        <v>2301</v>
      </c>
      <c r="B335" s="203" t="s">
        <v>2302</v>
      </c>
      <c r="C335" s="188" t="s">
        <v>2281</v>
      </c>
      <c r="D335" s="189" t="s">
        <v>1428</v>
      </c>
      <c r="E335" s="189" t="s">
        <v>1429</v>
      </c>
      <c r="F335" s="232" t="s">
        <v>1959</v>
      </c>
      <c r="G335" s="197" t="s">
        <v>1431</v>
      </c>
      <c r="H335" s="189"/>
      <c r="I335" s="384">
        <v>28000000</v>
      </c>
      <c r="J335" s="289"/>
      <c r="K335" s="234">
        <f t="shared" si="13"/>
        <v>28000000</v>
      </c>
      <c r="L335" s="259"/>
      <c r="M335" s="259"/>
      <c r="N335" s="260"/>
      <c r="O335" s="602"/>
      <c r="P335" s="602"/>
      <c r="Q335" s="329"/>
      <c r="R335" s="330"/>
      <c r="S335" s="602"/>
      <c r="U335" s="612"/>
      <c r="W335" s="612"/>
      <c r="X335" s="602"/>
      <c r="Y335" s="602"/>
      <c r="Z335" s="602"/>
      <c r="AA335" s="602"/>
      <c r="AB335" s="602"/>
      <c r="AC335" s="602"/>
      <c r="AD335" s="602"/>
      <c r="AE335" s="602"/>
      <c r="AF335" s="602"/>
      <c r="AG335" s="602"/>
      <c r="AH335" s="602"/>
      <c r="AI335" s="602"/>
      <c r="AK335" s="358"/>
      <c r="AL335" s="358"/>
      <c r="AM335" s="358"/>
      <c r="AN335" s="358"/>
      <c r="AO335" s="358"/>
      <c r="AP335" s="358"/>
      <c r="AQ335" s="358"/>
      <c r="AR335" s="358"/>
      <c r="AS335" s="358"/>
      <c r="AT335" s="358"/>
      <c r="AU335" s="358"/>
      <c r="AV335" s="358"/>
      <c r="AW335" s="358"/>
      <c r="AX335" s="358"/>
      <c r="AY335" s="358"/>
      <c r="AZ335" s="358"/>
      <c r="BA335" s="358"/>
      <c r="BB335" s="358"/>
      <c r="BC335" s="358"/>
      <c r="BD335" s="358"/>
      <c r="BE335" s="358"/>
      <c r="BF335" s="358"/>
      <c r="BG335" s="358"/>
      <c r="BH335" s="358"/>
      <c r="BI335" s="358"/>
      <c r="BJ335" s="358"/>
      <c r="BK335" s="358"/>
      <c r="BL335" s="358"/>
      <c r="BM335" s="358"/>
    </row>
    <row r="336" spans="1:65" ht="36.75" hidden="1" customHeight="1">
      <c r="A336" s="387" t="s">
        <v>2303</v>
      </c>
      <c r="B336" s="205" t="s">
        <v>2304</v>
      </c>
      <c r="C336" s="189" t="s">
        <v>2281</v>
      </c>
      <c r="D336" s="189" t="s">
        <v>1428</v>
      </c>
      <c r="E336" s="189" t="s">
        <v>1429</v>
      </c>
      <c r="F336" s="232" t="s">
        <v>1959</v>
      </c>
      <c r="G336" s="197" t="s">
        <v>1431</v>
      </c>
      <c r="H336" s="189"/>
      <c r="I336" s="384">
        <v>500000</v>
      </c>
      <c r="J336" s="289"/>
      <c r="K336" s="234">
        <f t="shared" si="13"/>
        <v>500000</v>
      </c>
      <c r="L336" s="259"/>
      <c r="M336" s="259"/>
      <c r="N336" s="260"/>
      <c r="O336" s="602"/>
      <c r="P336" s="602"/>
      <c r="Q336" s="329"/>
      <c r="R336" s="330"/>
      <c r="S336" s="602"/>
      <c r="U336" s="612"/>
      <c r="W336" s="612"/>
      <c r="X336" s="602"/>
      <c r="Y336" s="602"/>
      <c r="Z336" s="602"/>
      <c r="AA336" s="602"/>
      <c r="AB336" s="602"/>
      <c r="AC336" s="602"/>
      <c r="AD336" s="602"/>
      <c r="AE336" s="602"/>
      <c r="AF336" s="602"/>
      <c r="AG336" s="602"/>
      <c r="AH336" s="602"/>
      <c r="AI336" s="602"/>
      <c r="AK336" s="358"/>
      <c r="AL336" s="358"/>
      <c r="AM336" s="358"/>
      <c r="AN336" s="358"/>
      <c r="AO336" s="358"/>
      <c r="AP336" s="358"/>
      <c r="AQ336" s="358"/>
      <c r="AR336" s="358"/>
      <c r="AS336" s="358"/>
      <c r="AT336" s="358"/>
      <c r="AU336" s="358"/>
      <c r="AV336" s="358"/>
      <c r="AW336" s="358"/>
      <c r="AX336" s="358"/>
      <c r="AY336" s="358"/>
      <c r="AZ336" s="358"/>
      <c r="BA336" s="358"/>
      <c r="BB336" s="358"/>
      <c r="BC336" s="358"/>
      <c r="BD336" s="358"/>
      <c r="BE336" s="358"/>
      <c r="BF336" s="358"/>
      <c r="BG336" s="358"/>
      <c r="BH336" s="358"/>
      <c r="BI336" s="358"/>
      <c r="BJ336" s="358"/>
      <c r="BK336" s="358"/>
      <c r="BL336" s="358"/>
      <c r="BM336" s="358"/>
    </row>
    <row r="337" spans="1:65" ht="33" hidden="1" customHeight="1">
      <c r="A337" s="387" t="s">
        <v>2305</v>
      </c>
      <c r="B337" s="205" t="s">
        <v>2306</v>
      </c>
      <c r="C337" s="189" t="s">
        <v>2307</v>
      </c>
      <c r="D337" s="189" t="s">
        <v>1428</v>
      </c>
      <c r="E337" s="189" t="s">
        <v>1429</v>
      </c>
      <c r="F337" s="232" t="s">
        <v>1959</v>
      </c>
      <c r="G337" s="197" t="s">
        <v>1431</v>
      </c>
      <c r="H337" s="189"/>
      <c r="I337" s="384">
        <v>36000</v>
      </c>
      <c r="J337" s="289"/>
      <c r="K337" s="234">
        <f t="shared" si="13"/>
        <v>36000</v>
      </c>
      <c r="L337" s="259"/>
      <c r="M337" s="259"/>
      <c r="N337" s="260"/>
      <c r="O337" s="602"/>
      <c r="P337" s="602"/>
      <c r="Q337" s="329"/>
      <c r="R337" s="330"/>
      <c r="S337" s="602"/>
      <c r="U337" s="612"/>
      <c r="W337" s="612"/>
      <c r="X337" s="602"/>
      <c r="Y337" s="602"/>
      <c r="Z337" s="602"/>
      <c r="AA337" s="602"/>
      <c r="AB337" s="602"/>
      <c r="AC337" s="602"/>
      <c r="AD337" s="602"/>
      <c r="AE337" s="602"/>
      <c r="AF337" s="602"/>
      <c r="AG337" s="602"/>
      <c r="AH337" s="602"/>
      <c r="AI337" s="602"/>
      <c r="AK337" s="358"/>
      <c r="AL337" s="358"/>
      <c r="AM337" s="358"/>
      <c r="AN337" s="358"/>
      <c r="AO337" s="358"/>
      <c r="AP337" s="358"/>
      <c r="AQ337" s="358"/>
      <c r="AR337" s="358"/>
      <c r="AS337" s="358"/>
      <c r="AT337" s="358"/>
      <c r="AU337" s="358"/>
      <c r="AV337" s="358"/>
      <c r="AW337" s="358"/>
      <c r="AX337" s="358"/>
      <c r="AY337" s="358"/>
      <c r="AZ337" s="358"/>
      <c r="BA337" s="358"/>
      <c r="BB337" s="358"/>
      <c r="BC337" s="358"/>
      <c r="BD337" s="358"/>
      <c r="BE337" s="358"/>
      <c r="BF337" s="358"/>
      <c r="BG337" s="358"/>
      <c r="BH337" s="358"/>
      <c r="BI337" s="358"/>
      <c r="BJ337" s="358"/>
      <c r="BK337" s="358"/>
      <c r="BL337" s="358"/>
      <c r="BM337" s="358"/>
    </row>
    <row r="338" spans="1:65" ht="24.9" hidden="1" customHeight="1">
      <c r="A338" s="387" t="s">
        <v>2308</v>
      </c>
      <c r="B338" s="205" t="s">
        <v>2309</v>
      </c>
      <c r="C338" s="189" t="s">
        <v>2310</v>
      </c>
      <c r="D338" s="189" t="s">
        <v>1428</v>
      </c>
      <c r="E338" s="189" t="s">
        <v>1429</v>
      </c>
      <c r="F338" s="232" t="s">
        <v>1959</v>
      </c>
      <c r="G338" s="197" t="s">
        <v>1431</v>
      </c>
      <c r="H338" s="189"/>
      <c r="I338" s="384">
        <v>36000</v>
      </c>
      <c r="J338" s="289"/>
      <c r="K338" s="234">
        <f t="shared" si="13"/>
        <v>36000</v>
      </c>
      <c r="L338" s="259"/>
      <c r="M338" s="259"/>
      <c r="N338" s="260"/>
      <c r="O338" s="602"/>
      <c r="P338" s="602"/>
      <c r="Q338" s="329"/>
      <c r="R338" s="330"/>
      <c r="S338" s="602"/>
      <c r="U338" s="612"/>
      <c r="W338" s="612"/>
      <c r="X338" s="602"/>
      <c r="Y338" s="602"/>
      <c r="Z338" s="602"/>
      <c r="AA338" s="602"/>
      <c r="AB338" s="602"/>
      <c r="AC338" s="602"/>
      <c r="AD338" s="602"/>
      <c r="AE338" s="602"/>
      <c r="AF338" s="602"/>
      <c r="AG338" s="602"/>
      <c r="AH338" s="602"/>
      <c r="AI338" s="602"/>
      <c r="AK338" s="358"/>
      <c r="AL338" s="358"/>
      <c r="AM338" s="358"/>
      <c r="AN338" s="358"/>
      <c r="AO338" s="358"/>
      <c r="AP338" s="358"/>
      <c r="AQ338" s="358"/>
      <c r="AR338" s="358"/>
      <c r="AS338" s="358"/>
      <c r="AT338" s="358"/>
      <c r="AU338" s="358"/>
      <c r="AV338" s="358"/>
      <c r="AW338" s="358"/>
      <c r="AX338" s="358"/>
      <c r="AY338" s="358"/>
      <c r="AZ338" s="358"/>
      <c r="BA338" s="358"/>
      <c r="BB338" s="358"/>
      <c r="BC338" s="358"/>
      <c r="BD338" s="358"/>
      <c r="BE338" s="358"/>
      <c r="BF338" s="358"/>
      <c r="BG338" s="358"/>
      <c r="BH338" s="358"/>
      <c r="BI338" s="358"/>
      <c r="BJ338" s="358"/>
      <c r="BK338" s="358"/>
      <c r="BL338" s="358"/>
      <c r="BM338" s="358"/>
    </row>
    <row r="339" spans="1:65" ht="39" hidden="1" customHeight="1">
      <c r="A339" s="387" t="s">
        <v>2311</v>
      </c>
      <c r="B339" s="205" t="s">
        <v>2312</v>
      </c>
      <c r="C339" s="189" t="s">
        <v>2298</v>
      </c>
      <c r="D339" s="189" t="s">
        <v>1428</v>
      </c>
      <c r="E339" s="189" t="s">
        <v>1429</v>
      </c>
      <c r="F339" s="232" t="s">
        <v>1959</v>
      </c>
      <c r="G339" s="197" t="s">
        <v>1431</v>
      </c>
      <c r="H339" s="189"/>
      <c r="I339" s="384">
        <v>500000</v>
      </c>
      <c r="J339" s="289"/>
      <c r="K339" s="234">
        <f t="shared" si="13"/>
        <v>500000</v>
      </c>
      <c r="L339" s="259"/>
      <c r="M339" s="259"/>
      <c r="N339" s="260"/>
      <c r="O339" s="602"/>
      <c r="P339" s="602"/>
      <c r="Q339" s="329"/>
      <c r="R339" s="330"/>
      <c r="S339" s="602"/>
      <c r="U339" s="612"/>
      <c r="W339" s="612"/>
      <c r="X339" s="602"/>
      <c r="Y339" s="602"/>
      <c r="Z339" s="602"/>
      <c r="AA339" s="602"/>
      <c r="AB339" s="602"/>
      <c r="AC339" s="602"/>
      <c r="AD339" s="602"/>
      <c r="AE339" s="602"/>
      <c r="AF339" s="602"/>
      <c r="AG339" s="602"/>
      <c r="AH339" s="602"/>
      <c r="AI339" s="602"/>
      <c r="AK339" s="358"/>
      <c r="AL339" s="358"/>
      <c r="AM339" s="358"/>
      <c r="AN339" s="358"/>
      <c r="AO339" s="358"/>
      <c r="AP339" s="358"/>
      <c r="AQ339" s="358"/>
      <c r="AR339" s="358"/>
      <c r="AS339" s="358"/>
      <c r="AT339" s="358"/>
      <c r="AU339" s="358"/>
      <c r="AV339" s="358"/>
      <c r="AW339" s="358"/>
      <c r="AX339" s="358"/>
      <c r="AY339" s="358"/>
      <c r="AZ339" s="358"/>
      <c r="BA339" s="358"/>
      <c r="BB339" s="358"/>
      <c r="BC339" s="358"/>
      <c r="BD339" s="358"/>
      <c r="BE339" s="358"/>
      <c r="BF339" s="358"/>
      <c r="BG339" s="358"/>
      <c r="BH339" s="358"/>
      <c r="BI339" s="358"/>
      <c r="BJ339" s="358"/>
      <c r="BK339" s="358"/>
      <c r="BL339" s="358"/>
      <c r="BM339" s="358"/>
    </row>
    <row r="340" spans="1:65" ht="53.25" hidden="1" customHeight="1">
      <c r="A340" s="387" t="s">
        <v>2313</v>
      </c>
      <c r="B340" s="205" t="s">
        <v>2314</v>
      </c>
      <c r="C340" s="189" t="s">
        <v>319</v>
      </c>
      <c r="D340" s="189" t="s">
        <v>1428</v>
      </c>
      <c r="E340" s="189" t="s">
        <v>1429</v>
      </c>
      <c r="F340" s="232" t="s">
        <v>2315</v>
      </c>
      <c r="G340" s="197" t="s">
        <v>1431</v>
      </c>
      <c r="H340" s="189"/>
      <c r="I340" s="384">
        <v>4509120</v>
      </c>
      <c r="J340" s="289"/>
      <c r="K340" s="234">
        <f t="shared" si="13"/>
        <v>4509120</v>
      </c>
      <c r="L340" s="259"/>
      <c r="M340" s="259"/>
      <c r="N340" s="260"/>
      <c r="O340" s="602"/>
      <c r="P340" s="602"/>
      <c r="Q340" s="329"/>
      <c r="R340" s="330"/>
      <c r="S340" s="602"/>
      <c r="U340" s="612"/>
      <c r="W340" s="612"/>
      <c r="X340" s="602"/>
      <c r="Y340" s="602"/>
      <c r="Z340" s="602"/>
      <c r="AA340" s="602"/>
      <c r="AB340" s="602"/>
      <c r="AC340" s="602"/>
      <c r="AD340" s="602"/>
      <c r="AE340" s="602"/>
      <c r="AF340" s="602"/>
      <c r="AG340" s="602"/>
      <c r="AH340" s="602"/>
      <c r="AI340" s="602"/>
      <c r="AK340" s="358"/>
      <c r="AL340" s="358"/>
      <c r="AM340" s="358"/>
      <c r="AN340" s="358"/>
      <c r="AO340" s="358"/>
      <c r="AP340" s="358"/>
      <c r="AQ340" s="358"/>
      <c r="AR340" s="358"/>
      <c r="AS340" s="358"/>
      <c r="AT340" s="358"/>
      <c r="AU340" s="358"/>
      <c r="AV340" s="358"/>
      <c r="AW340" s="358"/>
      <c r="AX340" s="358"/>
      <c r="AY340" s="358"/>
      <c r="AZ340" s="358"/>
      <c r="BA340" s="358"/>
      <c r="BB340" s="358"/>
      <c r="BC340" s="358"/>
      <c r="BD340" s="358"/>
      <c r="BE340" s="358"/>
      <c r="BF340" s="358"/>
      <c r="BG340" s="358"/>
      <c r="BH340" s="358"/>
      <c r="BI340" s="358"/>
      <c r="BJ340" s="358"/>
      <c r="BK340" s="358"/>
      <c r="BL340" s="358"/>
      <c r="BM340" s="358"/>
    </row>
    <row r="341" spans="1:65" ht="42" hidden="1" customHeight="1">
      <c r="A341" s="387" t="s">
        <v>2316</v>
      </c>
      <c r="B341" s="205" t="s">
        <v>2317</v>
      </c>
      <c r="C341" s="188" t="s">
        <v>2318</v>
      </c>
      <c r="D341" s="189" t="s">
        <v>1428</v>
      </c>
      <c r="E341" s="189" t="s">
        <v>1429</v>
      </c>
      <c r="F341" s="232" t="s">
        <v>1959</v>
      </c>
      <c r="G341" s="197" t="s">
        <v>1431</v>
      </c>
      <c r="H341" s="189"/>
      <c r="I341" s="384">
        <v>2000000</v>
      </c>
      <c r="J341" s="264"/>
      <c r="K341" s="234">
        <f t="shared" si="13"/>
        <v>2000000</v>
      </c>
      <c r="L341" s="259"/>
      <c r="M341" s="259"/>
      <c r="N341" s="260"/>
      <c r="O341" s="602"/>
      <c r="P341" s="602"/>
      <c r="Q341" s="329"/>
      <c r="R341" s="330"/>
      <c r="S341" s="602"/>
      <c r="U341" s="612"/>
      <c r="W341" s="612"/>
      <c r="X341" s="602"/>
      <c r="Y341" s="602"/>
      <c r="Z341" s="602"/>
      <c r="AA341" s="602"/>
      <c r="AB341" s="602"/>
      <c r="AC341" s="602"/>
      <c r="AD341" s="602"/>
      <c r="AE341" s="602"/>
      <c r="AF341" s="602"/>
      <c r="AG341" s="602"/>
      <c r="AH341" s="602"/>
      <c r="AI341" s="602"/>
      <c r="AK341" s="358"/>
      <c r="AL341" s="358"/>
      <c r="AM341" s="358"/>
      <c r="AN341" s="358"/>
      <c r="AO341" s="358"/>
      <c r="AP341" s="358"/>
      <c r="AQ341" s="358"/>
      <c r="AR341" s="358"/>
      <c r="AS341" s="358"/>
      <c r="AT341" s="358"/>
      <c r="AU341" s="358"/>
      <c r="AV341" s="358"/>
      <c r="AW341" s="358"/>
      <c r="AX341" s="358"/>
      <c r="AY341" s="358"/>
      <c r="AZ341" s="358"/>
      <c r="BA341" s="358"/>
      <c r="BB341" s="358"/>
      <c r="BC341" s="358"/>
      <c r="BD341" s="358"/>
      <c r="BE341" s="358"/>
      <c r="BF341" s="358"/>
      <c r="BG341" s="358"/>
      <c r="BH341" s="358"/>
      <c r="BI341" s="358"/>
      <c r="BJ341" s="358"/>
      <c r="BK341" s="358"/>
      <c r="BL341" s="358"/>
      <c r="BM341" s="358"/>
    </row>
    <row r="342" spans="1:65" ht="54.75" hidden="1" customHeight="1">
      <c r="A342" s="387" t="s">
        <v>2319</v>
      </c>
      <c r="B342" s="205" t="s">
        <v>2320</v>
      </c>
      <c r="C342" s="188" t="s">
        <v>2318</v>
      </c>
      <c r="D342" s="189" t="s">
        <v>1428</v>
      </c>
      <c r="E342" s="189" t="s">
        <v>1429</v>
      </c>
      <c r="F342" s="232" t="s">
        <v>2321</v>
      </c>
      <c r="G342" s="197" t="s">
        <v>1431</v>
      </c>
      <c r="H342" s="189"/>
      <c r="I342" s="384">
        <v>2790000</v>
      </c>
      <c r="J342" s="264"/>
      <c r="K342" s="234">
        <f t="shared" si="13"/>
        <v>2790000</v>
      </c>
      <c r="L342" s="259"/>
      <c r="M342" s="259"/>
      <c r="N342" s="260"/>
      <c r="O342" s="602"/>
      <c r="P342" s="602"/>
      <c r="Q342" s="329"/>
      <c r="R342" s="330"/>
      <c r="S342" s="602"/>
      <c r="U342" s="612"/>
      <c r="W342" s="612"/>
      <c r="X342" s="602"/>
      <c r="Y342" s="602"/>
      <c r="Z342" s="602"/>
      <c r="AA342" s="602"/>
      <c r="AB342" s="602"/>
      <c r="AC342" s="602"/>
      <c r="AD342" s="602"/>
      <c r="AE342" s="602"/>
      <c r="AF342" s="602"/>
      <c r="AG342" s="602"/>
      <c r="AH342" s="602"/>
      <c r="AI342" s="602"/>
      <c r="AK342" s="358"/>
      <c r="AL342" s="358"/>
      <c r="AM342" s="358"/>
      <c r="AN342" s="358"/>
      <c r="AO342" s="358"/>
      <c r="AP342" s="358"/>
      <c r="AQ342" s="358"/>
      <c r="AR342" s="358"/>
      <c r="AS342" s="358"/>
      <c r="AT342" s="358"/>
      <c r="AU342" s="358"/>
      <c r="AV342" s="358"/>
      <c r="AW342" s="358"/>
      <c r="AX342" s="358"/>
      <c r="AY342" s="358"/>
      <c r="AZ342" s="358"/>
      <c r="BA342" s="358"/>
      <c r="BB342" s="358"/>
      <c r="BC342" s="358"/>
      <c r="BD342" s="358"/>
      <c r="BE342" s="358"/>
      <c r="BF342" s="358"/>
      <c r="BG342" s="358"/>
      <c r="BH342" s="358"/>
      <c r="BI342" s="358"/>
      <c r="BJ342" s="358"/>
      <c r="BK342" s="358"/>
      <c r="BL342" s="358"/>
      <c r="BM342" s="358"/>
    </row>
    <row r="343" spans="1:65" ht="45" hidden="1" customHeight="1">
      <c r="A343" s="387" t="s">
        <v>2322</v>
      </c>
      <c r="B343" s="205" t="s">
        <v>2323</v>
      </c>
      <c r="C343" s="188" t="s">
        <v>2318</v>
      </c>
      <c r="D343" s="189" t="s">
        <v>1428</v>
      </c>
      <c r="E343" s="189" t="s">
        <v>1429</v>
      </c>
      <c r="F343" s="201" t="s">
        <v>2324</v>
      </c>
      <c r="G343" s="197" t="s">
        <v>1431</v>
      </c>
      <c r="H343" s="233"/>
      <c r="I343" s="233">
        <v>2500000</v>
      </c>
      <c r="J343" s="233"/>
      <c r="K343" s="437">
        <f t="shared" si="13"/>
        <v>2500000</v>
      </c>
      <c r="L343" s="259"/>
      <c r="M343" s="259"/>
      <c r="N343" s="260"/>
      <c r="Q343" s="329"/>
      <c r="R343" s="330"/>
      <c r="Y343" s="447"/>
      <c r="Z343" s="447"/>
      <c r="AA343" s="447"/>
      <c r="AB343" s="447"/>
      <c r="AC343" s="447"/>
      <c r="AD343" s="447"/>
      <c r="AK343" s="358"/>
      <c r="AL343" s="358"/>
      <c r="AM343" s="358"/>
      <c r="AN343" s="358"/>
      <c r="AO343" s="358"/>
      <c r="AP343" s="358"/>
      <c r="AQ343" s="358"/>
      <c r="AR343" s="358"/>
      <c r="AS343" s="358"/>
      <c r="AT343" s="358"/>
      <c r="AU343" s="358"/>
      <c r="AV343" s="358"/>
      <c r="AW343" s="358"/>
      <c r="AX343" s="358"/>
      <c r="AY343" s="358"/>
      <c r="AZ343" s="358"/>
      <c r="BA343" s="358"/>
      <c r="BB343" s="358"/>
      <c r="BC343" s="358"/>
      <c r="BD343" s="358"/>
      <c r="BE343" s="358"/>
      <c r="BF343" s="358"/>
      <c r="BG343" s="358"/>
      <c r="BH343" s="358"/>
      <c r="BI343" s="358"/>
      <c r="BJ343" s="358"/>
      <c r="BK343" s="358"/>
      <c r="BL343" s="358"/>
      <c r="BM343" s="358"/>
    </row>
    <row r="344" spans="1:65" ht="24.9" hidden="1" customHeight="1">
      <c r="A344" s="387" t="s">
        <v>2325</v>
      </c>
      <c r="B344" s="203" t="s">
        <v>2326</v>
      </c>
      <c r="C344" s="189" t="s">
        <v>2327</v>
      </c>
      <c r="D344" s="189" t="s">
        <v>1428</v>
      </c>
      <c r="E344" s="189" t="s">
        <v>1429</v>
      </c>
      <c r="F344" s="232" t="s">
        <v>1959</v>
      </c>
      <c r="G344" s="197" t="s">
        <v>1431</v>
      </c>
      <c r="H344" s="189"/>
      <c r="I344" s="384">
        <v>110000</v>
      </c>
      <c r="J344" s="264">
        <v>50000</v>
      </c>
      <c r="K344" s="234">
        <f t="shared" si="13"/>
        <v>160000</v>
      </c>
      <c r="L344" s="259"/>
      <c r="M344" s="259"/>
      <c r="N344" s="260"/>
      <c r="O344" s="602"/>
      <c r="P344" s="602"/>
      <c r="Q344" s="329"/>
      <c r="R344" s="330"/>
      <c r="S344" s="602"/>
      <c r="U344" s="612"/>
      <c r="W344" s="612"/>
      <c r="X344" s="602"/>
      <c r="Y344" s="602"/>
      <c r="Z344" s="602"/>
      <c r="AA344" s="602"/>
      <c r="AB344" s="602"/>
      <c r="AC344" s="602"/>
      <c r="AD344" s="602"/>
      <c r="AE344" s="602"/>
      <c r="AF344" s="602"/>
      <c r="AG344" s="602"/>
      <c r="AH344" s="602"/>
      <c r="AI344" s="602"/>
      <c r="AK344" s="358"/>
      <c r="AL344" s="358"/>
      <c r="AM344" s="358"/>
      <c r="AN344" s="358"/>
      <c r="AO344" s="358"/>
      <c r="AP344" s="358"/>
      <c r="AQ344" s="358"/>
      <c r="AR344" s="358"/>
      <c r="AS344" s="358"/>
      <c r="AT344" s="358"/>
      <c r="AU344" s="358"/>
      <c r="AV344" s="358"/>
      <c r="AW344" s="358"/>
      <c r="AX344" s="358"/>
      <c r="AY344" s="358"/>
      <c r="AZ344" s="358"/>
      <c r="BA344" s="358"/>
      <c r="BB344" s="358"/>
      <c r="BC344" s="358"/>
      <c r="BD344" s="358"/>
      <c r="BE344" s="358"/>
      <c r="BF344" s="358"/>
      <c r="BG344" s="358"/>
      <c r="BH344" s="358"/>
      <c r="BI344" s="358"/>
      <c r="BJ344" s="358"/>
      <c r="BK344" s="358"/>
      <c r="BL344" s="358"/>
      <c r="BM344" s="358"/>
    </row>
    <row r="345" spans="1:65" ht="47.25" hidden="1" customHeight="1">
      <c r="A345" s="387" t="s">
        <v>2328</v>
      </c>
      <c r="B345" s="205" t="s">
        <v>2329</v>
      </c>
      <c r="C345" s="188" t="s">
        <v>2330</v>
      </c>
      <c r="D345" s="189" t="s">
        <v>1428</v>
      </c>
      <c r="E345" s="189" t="s">
        <v>1429</v>
      </c>
      <c r="F345" s="232" t="s">
        <v>1959</v>
      </c>
      <c r="G345" s="197" t="s">
        <v>1431</v>
      </c>
      <c r="H345" s="189"/>
      <c r="I345" s="384">
        <v>282833</v>
      </c>
      <c r="J345" s="264"/>
      <c r="K345" s="234">
        <f t="shared" si="13"/>
        <v>282833</v>
      </c>
      <c r="L345" s="259"/>
      <c r="M345" s="259"/>
      <c r="N345" s="260"/>
      <c r="O345" s="602"/>
      <c r="P345" s="602"/>
      <c r="Q345" s="329"/>
      <c r="R345" s="330"/>
      <c r="S345" s="602"/>
      <c r="U345" s="612"/>
      <c r="W345" s="612"/>
      <c r="X345" s="602"/>
      <c r="Y345" s="602"/>
      <c r="Z345" s="602"/>
      <c r="AA345" s="602"/>
      <c r="AB345" s="602"/>
      <c r="AC345" s="602"/>
      <c r="AD345" s="602"/>
      <c r="AE345" s="602"/>
      <c r="AF345" s="602"/>
      <c r="AG345" s="602"/>
      <c r="AH345" s="602"/>
      <c r="AI345" s="602"/>
      <c r="AK345" s="358"/>
      <c r="AL345" s="358"/>
      <c r="AM345" s="358"/>
      <c r="AN345" s="358"/>
      <c r="AO345" s="358"/>
      <c r="AP345" s="358"/>
      <c r="AQ345" s="358"/>
      <c r="AR345" s="358"/>
      <c r="AS345" s="358"/>
      <c r="AT345" s="358"/>
      <c r="AU345" s="358"/>
      <c r="AV345" s="358"/>
      <c r="AW345" s="358"/>
      <c r="AX345" s="358"/>
      <c r="AY345" s="358"/>
      <c r="AZ345" s="358"/>
      <c r="BA345" s="358"/>
      <c r="BB345" s="358"/>
      <c r="BC345" s="358"/>
      <c r="BD345" s="358"/>
      <c r="BE345" s="358"/>
      <c r="BF345" s="358"/>
      <c r="BG345" s="358"/>
      <c r="BH345" s="358"/>
      <c r="BI345" s="358"/>
      <c r="BJ345" s="358"/>
      <c r="BK345" s="358"/>
      <c r="BL345" s="358"/>
      <c r="BM345" s="358"/>
    </row>
    <row r="346" spans="1:65" ht="24.9" hidden="1" customHeight="1">
      <c r="A346" s="387" t="s">
        <v>2331</v>
      </c>
      <c r="B346" s="203" t="s">
        <v>2332</v>
      </c>
      <c r="C346" s="189" t="s">
        <v>2333</v>
      </c>
      <c r="D346" s="189" t="s">
        <v>1428</v>
      </c>
      <c r="E346" s="189" t="s">
        <v>1429</v>
      </c>
      <c r="F346" s="232" t="s">
        <v>1959</v>
      </c>
      <c r="G346" s="197" t="s">
        <v>1431</v>
      </c>
      <c r="H346" s="189"/>
      <c r="I346" s="384">
        <v>235927</v>
      </c>
      <c r="J346" s="264"/>
      <c r="K346" s="234">
        <f t="shared" si="13"/>
        <v>235927</v>
      </c>
      <c r="L346" s="259"/>
      <c r="M346" s="259"/>
      <c r="N346" s="260"/>
      <c r="O346" s="602"/>
      <c r="P346" s="602"/>
      <c r="Q346" s="329"/>
      <c r="R346" s="330"/>
      <c r="S346" s="602"/>
      <c r="U346" s="612"/>
      <c r="W346" s="612"/>
      <c r="X346" s="602"/>
      <c r="Y346" s="602"/>
      <c r="Z346" s="602"/>
      <c r="AA346" s="602"/>
      <c r="AB346" s="602"/>
      <c r="AC346" s="602"/>
      <c r="AD346" s="602"/>
      <c r="AE346" s="602"/>
      <c r="AF346" s="602"/>
      <c r="AG346" s="602"/>
      <c r="AH346" s="602"/>
      <c r="AI346" s="602"/>
      <c r="AK346" s="358"/>
      <c r="AL346" s="358"/>
      <c r="AM346" s="358"/>
      <c r="AN346" s="358"/>
      <c r="AO346" s="358"/>
      <c r="AP346" s="358"/>
      <c r="AQ346" s="358"/>
      <c r="AR346" s="358"/>
      <c r="AS346" s="358"/>
      <c r="AT346" s="358"/>
      <c r="AU346" s="358"/>
      <c r="AV346" s="358"/>
      <c r="AW346" s="358"/>
      <c r="AX346" s="358"/>
      <c r="AY346" s="358"/>
      <c r="AZ346" s="358"/>
      <c r="BA346" s="358"/>
      <c r="BB346" s="358"/>
      <c r="BC346" s="358"/>
      <c r="BD346" s="358"/>
      <c r="BE346" s="358"/>
      <c r="BF346" s="358"/>
      <c r="BG346" s="358"/>
      <c r="BH346" s="358"/>
      <c r="BI346" s="358"/>
      <c r="BJ346" s="358"/>
      <c r="BK346" s="358"/>
      <c r="BL346" s="358"/>
      <c r="BM346" s="358"/>
    </row>
    <row r="347" spans="1:65" ht="24.9" hidden="1" customHeight="1">
      <c r="A347" s="387" t="s">
        <v>2334</v>
      </c>
      <c r="B347" s="203" t="s">
        <v>2335</v>
      </c>
      <c r="C347" s="189" t="s">
        <v>2336</v>
      </c>
      <c r="D347" s="189" t="s">
        <v>1428</v>
      </c>
      <c r="E347" s="189" t="s">
        <v>1429</v>
      </c>
      <c r="F347" s="232" t="s">
        <v>1959</v>
      </c>
      <c r="G347" s="197" t="s">
        <v>1431</v>
      </c>
      <c r="H347" s="189"/>
      <c r="I347" s="384">
        <v>172416</v>
      </c>
      <c r="J347" s="264"/>
      <c r="K347" s="234">
        <f t="shared" si="13"/>
        <v>172416</v>
      </c>
      <c r="L347" s="259"/>
      <c r="M347" s="259"/>
      <c r="N347" s="260"/>
      <c r="O347" s="602"/>
      <c r="P347" s="602"/>
      <c r="Q347" s="329"/>
      <c r="R347" s="330"/>
      <c r="S347" s="602"/>
      <c r="U347" s="612"/>
      <c r="W347" s="612"/>
      <c r="X347" s="602"/>
      <c r="Y347" s="602"/>
      <c r="Z347" s="602"/>
      <c r="AA347" s="602"/>
      <c r="AB347" s="602"/>
      <c r="AC347" s="602"/>
      <c r="AD347" s="602"/>
      <c r="AE347" s="602"/>
      <c r="AF347" s="602"/>
      <c r="AG347" s="602"/>
      <c r="AH347" s="602"/>
      <c r="AI347" s="602"/>
      <c r="AK347" s="358"/>
      <c r="AL347" s="358"/>
      <c r="AM347" s="358"/>
      <c r="AN347" s="358"/>
      <c r="AO347" s="358"/>
      <c r="AP347" s="358"/>
      <c r="AQ347" s="358"/>
      <c r="AR347" s="358"/>
      <c r="AS347" s="358"/>
      <c r="AT347" s="358"/>
      <c r="AU347" s="358"/>
      <c r="AV347" s="358"/>
      <c r="AW347" s="358"/>
      <c r="AX347" s="358"/>
      <c r="AY347" s="358"/>
      <c r="AZ347" s="358"/>
      <c r="BA347" s="358"/>
      <c r="BB347" s="358"/>
      <c r="BC347" s="358"/>
      <c r="BD347" s="358"/>
      <c r="BE347" s="358"/>
      <c r="BF347" s="358"/>
      <c r="BG347" s="358"/>
      <c r="BH347" s="358"/>
      <c r="BI347" s="358"/>
      <c r="BJ347" s="358"/>
      <c r="BK347" s="358"/>
      <c r="BL347" s="358"/>
      <c r="BM347" s="358"/>
    </row>
    <row r="348" spans="1:65" ht="24.9" hidden="1" customHeight="1">
      <c r="A348" s="387" t="s">
        <v>2337</v>
      </c>
      <c r="B348" s="203" t="s">
        <v>2338</v>
      </c>
      <c r="C348" s="189" t="s">
        <v>2339</v>
      </c>
      <c r="D348" s="189" t="s">
        <v>1428</v>
      </c>
      <c r="E348" s="189" t="s">
        <v>1429</v>
      </c>
      <c r="F348" s="232" t="s">
        <v>1959</v>
      </c>
      <c r="G348" s="197" t="s">
        <v>1431</v>
      </c>
      <c r="H348" s="189"/>
      <c r="I348" s="384">
        <f>1438105-131000</f>
        <v>1307105</v>
      </c>
      <c r="J348" s="264">
        <v>131000</v>
      </c>
      <c r="K348" s="234">
        <f t="shared" si="13"/>
        <v>1438105</v>
      </c>
      <c r="L348" s="259"/>
      <c r="M348" s="259"/>
      <c r="N348" s="260"/>
      <c r="O348" s="602"/>
      <c r="P348" s="602"/>
      <c r="Q348" s="329"/>
      <c r="R348" s="330"/>
      <c r="S348" s="602"/>
      <c r="U348" s="612"/>
      <c r="W348" s="612"/>
      <c r="X348" s="602"/>
      <c r="Y348" s="602"/>
      <c r="Z348" s="602"/>
      <c r="AA348" s="602"/>
      <c r="AB348" s="602"/>
      <c r="AC348" s="602"/>
      <c r="AD348" s="602"/>
      <c r="AE348" s="602"/>
      <c r="AF348" s="602"/>
      <c r="AG348" s="602"/>
      <c r="AH348" s="602"/>
      <c r="AI348" s="602"/>
      <c r="AK348" s="358"/>
      <c r="AL348" s="358"/>
      <c r="AM348" s="358"/>
      <c r="AN348" s="358"/>
      <c r="AO348" s="358"/>
      <c r="AP348" s="358"/>
      <c r="AQ348" s="358"/>
      <c r="AR348" s="358"/>
      <c r="AS348" s="358"/>
      <c r="AT348" s="358"/>
      <c r="AU348" s="358"/>
      <c r="AV348" s="358"/>
      <c r="AW348" s="358"/>
      <c r="AX348" s="358"/>
      <c r="AY348" s="358"/>
      <c r="AZ348" s="358"/>
      <c r="BA348" s="358"/>
      <c r="BB348" s="358"/>
      <c r="BC348" s="358"/>
      <c r="BD348" s="358"/>
      <c r="BE348" s="358"/>
      <c r="BF348" s="358"/>
      <c r="BG348" s="358"/>
      <c r="BH348" s="358"/>
      <c r="BI348" s="358"/>
      <c r="BJ348" s="358"/>
      <c r="BK348" s="358"/>
      <c r="BL348" s="358"/>
      <c r="BM348" s="358"/>
    </row>
    <row r="349" spans="1:65" ht="24.9" hidden="1" customHeight="1">
      <c r="A349" s="387" t="s">
        <v>2340</v>
      </c>
      <c r="B349" s="203" t="s">
        <v>2341</v>
      </c>
      <c r="C349" s="189" t="s">
        <v>2342</v>
      </c>
      <c r="D349" s="189" t="s">
        <v>1428</v>
      </c>
      <c r="E349" s="189" t="s">
        <v>1429</v>
      </c>
      <c r="F349" s="232" t="s">
        <v>1959</v>
      </c>
      <c r="G349" s="197" t="s">
        <v>1431</v>
      </c>
      <c r="H349" s="189"/>
      <c r="I349" s="384">
        <v>1179434</v>
      </c>
      <c r="J349" s="264"/>
      <c r="K349" s="234">
        <f t="shared" si="13"/>
        <v>1179434</v>
      </c>
      <c r="L349" s="259"/>
      <c r="M349" s="259"/>
      <c r="N349" s="260"/>
      <c r="O349" s="602"/>
      <c r="P349" s="602"/>
      <c r="Q349" s="329"/>
      <c r="R349" s="330"/>
      <c r="S349" s="602"/>
      <c r="U349" s="612"/>
      <c r="W349" s="612"/>
      <c r="X349" s="602"/>
      <c r="Y349" s="602"/>
      <c r="Z349" s="602"/>
      <c r="AA349" s="602"/>
      <c r="AB349" s="602"/>
      <c r="AC349" s="602"/>
      <c r="AD349" s="602"/>
      <c r="AE349" s="602"/>
      <c r="AF349" s="602"/>
      <c r="AG349" s="602"/>
      <c r="AH349" s="602"/>
      <c r="AI349" s="602"/>
      <c r="AK349" s="358"/>
      <c r="AL349" s="358"/>
      <c r="AM349" s="358"/>
      <c r="AN349" s="358"/>
      <c r="AO349" s="358"/>
      <c r="AP349" s="358"/>
      <c r="AQ349" s="358"/>
      <c r="AR349" s="358"/>
      <c r="AS349" s="358"/>
      <c r="AT349" s="358"/>
      <c r="AU349" s="358"/>
      <c r="AV349" s="358"/>
      <c r="AW349" s="358"/>
      <c r="AX349" s="358"/>
      <c r="AY349" s="358"/>
      <c r="AZ349" s="358"/>
      <c r="BA349" s="358"/>
      <c r="BB349" s="358"/>
      <c r="BC349" s="358"/>
      <c r="BD349" s="358"/>
      <c r="BE349" s="358"/>
      <c r="BF349" s="358"/>
      <c r="BG349" s="358"/>
      <c r="BH349" s="358"/>
      <c r="BI349" s="358"/>
      <c r="BJ349" s="358"/>
      <c r="BK349" s="358"/>
      <c r="BL349" s="358"/>
      <c r="BM349" s="358"/>
    </row>
    <row r="350" spans="1:65" ht="24.9" hidden="1" customHeight="1">
      <c r="A350" s="387" t="s">
        <v>2343</v>
      </c>
      <c r="B350" s="205" t="s">
        <v>2344</v>
      </c>
      <c r="C350" s="189" t="s">
        <v>2345</v>
      </c>
      <c r="D350" s="189" t="s">
        <v>1428</v>
      </c>
      <c r="E350" s="189" t="s">
        <v>1429</v>
      </c>
      <c r="F350" s="232" t="s">
        <v>1959</v>
      </c>
      <c r="G350" s="197" t="s">
        <v>1431</v>
      </c>
      <c r="H350" s="189"/>
      <c r="I350" s="384">
        <v>1826154</v>
      </c>
      <c r="J350" s="264"/>
      <c r="K350" s="234">
        <f t="shared" si="13"/>
        <v>1826154</v>
      </c>
      <c r="L350" s="259"/>
      <c r="M350" s="259"/>
      <c r="N350" s="260"/>
      <c r="O350" s="602"/>
      <c r="P350" s="602"/>
      <c r="Q350" s="329"/>
      <c r="R350" s="330"/>
      <c r="S350" s="602"/>
      <c r="U350" s="612"/>
      <c r="W350" s="612"/>
      <c r="X350" s="602"/>
      <c r="Y350" s="602"/>
      <c r="Z350" s="602"/>
      <c r="AA350" s="602"/>
      <c r="AB350" s="602"/>
      <c r="AC350" s="602"/>
      <c r="AD350" s="602"/>
      <c r="AE350" s="602"/>
      <c r="AF350" s="602"/>
      <c r="AG350" s="602"/>
      <c r="AH350" s="602"/>
      <c r="AI350" s="602"/>
      <c r="AK350" s="358"/>
      <c r="AL350" s="358"/>
      <c r="AM350" s="358"/>
      <c r="AN350" s="358"/>
      <c r="AO350" s="358"/>
      <c r="AP350" s="358"/>
      <c r="AQ350" s="358"/>
      <c r="AR350" s="358"/>
      <c r="AS350" s="358"/>
      <c r="AT350" s="358"/>
      <c r="AU350" s="358"/>
      <c r="AV350" s="358"/>
      <c r="AW350" s="358"/>
      <c r="AX350" s="358"/>
      <c r="AY350" s="358"/>
      <c r="AZ350" s="358"/>
      <c r="BA350" s="358"/>
      <c r="BB350" s="358"/>
      <c r="BC350" s="358"/>
      <c r="BD350" s="358"/>
      <c r="BE350" s="358"/>
      <c r="BF350" s="358"/>
      <c r="BG350" s="358"/>
      <c r="BH350" s="358"/>
      <c r="BI350" s="358"/>
      <c r="BJ350" s="358"/>
      <c r="BK350" s="358"/>
      <c r="BL350" s="358"/>
      <c r="BM350" s="358"/>
    </row>
    <row r="351" spans="1:65" ht="39" hidden="1" customHeight="1">
      <c r="A351" s="387" t="s">
        <v>2346</v>
      </c>
      <c r="B351" s="205" t="s">
        <v>2347</v>
      </c>
      <c r="C351" s="189" t="s">
        <v>2281</v>
      </c>
      <c r="D351" s="189" t="s">
        <v>1428</v>
      </c>
      <c r="E351" s="189" t="s">
        <v>1429</v>
      </c>
      <c r="F351" s="232" t="s">
        <v>1959</v>
      </c>
      <c r="G351" s="197" t="s">
        <v>1431</v>
      </c>
      <c r="H351" s="189"/>
      <c r="I351" s="384">
        <v>5233171</v>
      </c>
      <c r="J351" s="264"/>
      <c r="K351" s="234">
        <f t="shared" si="13"/>
        <v>5233171</v>
      </c>
      <c r="L351" s="259"/>
      <c r="M351" s="259"/>
      <c r="N351" s="260"/>
      <c r="O351" s="602"/>
      <c r="P351" s="602"/>
      <c r="Q351" s="329"/>
      <c r="R351" s="330"/>
      <c r="S351" s="602"/>
      <c r="U351" s="612"/>
      <c r="W351" s="612"/>
      <c r="X351" s="602"/>
      <c r="Y351" s="602"/>
      <c r="Z351" s="602"/>
      <c r="AA351" s="602"/>
      <c r="AB351" s="602"/>
      <c r="AC351" s="602"/>
      <c r="AD351" s="602"/>
      <c r="AE351" s="602"/>
      <c r="AF351" s="602"/>
      <c r="AG351" s="602"/>
      <c r="AH351" s="602"/>
      <c r="AI351" s="602"/>
      <c r="AK351" s="358"/>
      <c r="AL351" s="358"/>
      <c r="AM351" s="358"/>
      <c r="AN351" s="358"/>
      <c r="AO351" s="358"/>
      <c r="AP351" s="358"/>
      <c r="AQ351" s="358"/>
      <c r="AR351" s="358"/>
      <c r="AS351" s="358"/>
      <c r="AT351" s="358"/>
      <c r="AU351" s="358"/>
      <c r="AV351" s="358"/>
      <c r="AW351" s="358"/>
      <c r="AX351" s="358"/>
      <c r="AY351" s="358"/>
      <c r="AZ351" s="358"/>
      <c r="BA351" s="358"/>
      <c r="BB351" s="358"/>
      <c r="BC351" s="358"/>
      <c r="BD351" s="358"/>
      <c r="BE351" s="358"/>
      <c r="BF351" s="358"/>
      <c r="BG351" s="358"/>
      <c r="BH351" s="358"/>
      <c r="BI351" s="358"/>
      <c r="BJ351" s="358"/>
      <c r="BK351" s="358"/>
      <c r="BL351" s="358"/>
      <c r="BM351" s="358"/>
    </row>
    <row r="352" spans="1:65" ht="24.9" hidden="1" customHeight="1">
      <c r="A352" s="387" t="s">
        <v>2348</v>
      </c>
      <c r="B352" s="203" t="s">
        <v>2349</v>
      </c>
      <c r="C352" s="189" t="s">
        <v>2350</v>
      </c>
      <c r="D352" s="189" t="s">
        <v>1428</v>
      </c>
      <c r="E352" s="189" t="s">
        <v>1429</v>
      </c>
      <c r="F352" s="232" t="s">
        <v>1959</v>
      </c>
      <c r="G352" s="197" t="s">
        <v>1431</v>
      </c>
      <c r="H352" s="189"/>
      <c r="I352" s="384">
        <v>128856</v>
      </c>
      <c r="J352" s="264"/>
      <c r="K352" s="234">
        <f t="shared" si="13"/>
        <v>128856</v>
      </c>
      <c r="L352" s="259"/>
      <c r="M352" s="259"/>
      <c r="N352" s="260"/>
      <c r="O352" s="602"/>
      <c r="P352" s="602"/>
      <c r="Q352" s="329"/>
      <c r="R352" s="330"/>
      <c r="S352" s="602"/>
      <c r="U352" s="612"/>
      <c r="W352" s="612"/>
      <c r="X352" s="602"/>
      <c r="Y352" s="602"/>
      <c r="Z352" s="602"/>
      <c r="AA352" s="602"/>
      <c r="AB352" s="602"/>
      <c r="AC352" s="602"/>
      <c r="AD352" s="602"/>
      <c r="AE352" s="602"/>
      <c r="AF352" s="602"/>
      <c r="AG352" s="602"/>
      <c r="AH352" s="602"/>
      <c r="AI352" s="602"/>
      <c r="AK352" s="358"/>
      <c r="AL352" s="358"/>
      <c r="AM352" s="358"/>
      <c r="AN352" s="358"/>
      <c r="AO352" s="358"/>
      <c r="AP352" s="358"/>
      <c r="AQ352" s="358"/>
      <c r="AR352" s="358"/>
      <c r="AS352" s="358"/>
      <c r="AT352" s="358"/>
      <c r="AU352" s="358"/>
      <c r="AV352" s="358"/>
      <c r="AW352" s="358"/>
      <c r="AX352" s="358"/>
      <c r="AY352" s="358"/>
      <c r="AZ352" s="358"/>
      <c r="BA352" s="358"/>
      <c r="BB352" s="358"/>
      <c r="BC352" s="358"/>
      <c r="BD352" s="358"/>
      <c r="BE352" s="358"/>
      <c r="BF352" s="358"/>
      <c r="BG352" s="358"/>
      <c r="BH352" s="358"/>
      <c r="BI352" s="358"/>
      <c r="BJ352" s="358"/>
      <c r="BK352" s="358"/>
      <c r="BL352" s="358"/>
      <c r="BM352" s="358"/>
    </row>
    <row r="353" spans="1:65" s="156" customFormat="1" ht="45" hidden="1" customHeight="1">
      <c r="A353" s="548" t="s">
        <v>2351</v>
      </c>
      <c r="B353" s="431" t="s">
        <v>2352</v>
      </c>
      <c r="C353" s="212" t="s">
        <v>241</v>
      </c>
      <c r="D353" s="212" t="s">
        <v>1428</v>
      </c>
      <c r="E353" s="212" t="s">
        <v>1429</v>
      </c>
      <c r="F353" s="213" t="s">
        <v>2353</v>
      </c>
      <c r="G353" s="214" t="s">
        <v>1431</v>
      </c>
      <c r="H353" s="212"/>
      <c r="I353" s="603">
        <v>5800000</v>
      </c>
      <c r="J353" s="265"/>
      <c r="K353" s="244">
        <f t="shared" si="13"/>
        <v>5800000</v>
      </c>
      <c r="L353" s="268"/>
      <c r="M353" s="268"/>
      <c r="N353" s="269"/>
      <c r="O353" s="270"/>
      <c r="P353" s="270"/>
      <c r="Q353" s="331"/>
      <c r="R353" s="331"/>
      <c r="S353" s="270"/>
      <c r="T353" s="184"/>
      <c r="U353" s="332"/>
      <c r="V353" s="186"/>
      <c r="W353" s="332"/>
      <c r="X353" s="270"/>
      <c r="Y353" s="270"/>
      <c r="Z353" s="270"/>
      <c r="AA353" s="270"/>
      <c r="AB353" s="270"/>
      <c r="AC353" s="270"/>
      <c r="AD353" s="270"/>
      <c r="AE353" s="270"/>
      <c r="AF353" s="270"/>
      <c r="AG353" s="270"/>
      <c r="AH353" s="270"/>
      <c r="AI353" s="270"/>
      <c r="AK353" s="360"/>
      <c r="AL353" s="360"/>
      <c r="AM353" s="360"/>
      <c r="AN353" s="360"/>
      <c r="AO353" s="360"/>
      <c r="AP353" s="360"/>
      <c r="AQ353" s="360"/>
      <c r="AR353" s="360"/>
      <c r="AS353" s="360"/>
      <c r="AT353" s="360"/>
      <c r="AU353" s="360"/>
      <c r="AV353" s="360"/>
      <c r="AW353" s="360"/>
      <c r="AX353" s="360"/>
      <c r="AY353" s="360"/>
      <c r="AZ353" s="360"/>
      <c r="BA353" s="360"/>
      <c r="BB353" s="360"/>
      <c r="BC353" s="360"/>
      <c r="BD353" s="360"/>
      <c r="BE353" s="360"/>
      <c r="BF353" s="360"/>
      <c r="BG353" s="360"/>
      <c r="BH353" s="360"/>
      <c r="BI353" s="360"/>
      <c r="BJ353" s="360"/>
      <c r="BK353" s="360"/>
      <c r="BL353" s="360"/>
      <c r="BM353" s="360"/>
    </row>
    <row r="354" spans="1:65" s="156" customFormat="1" ht="54.75" hidden="1" customHeight="1">
      <c r="A354" s="548" t="s">
        <v>2354</v>
      </c>
      <c r="B354" s="210" t="s">
        <v>2355</v>
      </c>
      <c r="C354" s="215" t="s">
        <v>178</v>
      </c>
      <c r="D354" s="212" t="s">
        <v>1428</v>
      </c>
      <c r="E354" s="212" t="s">
        <v>1429</v>
      </c>
      <c r="F354" s="213" t="s">
        <v>2356</v>
      </c>
      <c r="G354" s="214" t="s">
        <v>1431</v>
      </c>
      <c r="H354" s="244"/>
      <c r="I354" s="244">
        <v>7039465</v>
      </c>
      <c r="J354" s="265"/>
      <c r="K354" s="244">
        <f t="shared" si="13"/>
        <v>7039465</v>
      </c>
      <c r="L354" s="268"/>
      <c r="M354" s="268"/>
      <c r="N354" s="214"/>
      <c r="O354" s="296"/>
      <c r="P354" s="296"/>
      <c r="Q354" s="331"/>
      <c r="R354" s="331"/>
      <c r="S354" s="296"/>
      <c r="T354" s="349"/>
      <c r="U354" s="350"/>
      <c r="V354" s="351"/>
      <c r="W354" s="350"/>
      <c r="X354" s="296"/>
      <c r="Y354" s="296"/>
      <c r="Z354" s="296"/>
      <c r="AA354" s="296"/>
      <c r="AB354" s="296"/>
      <c r="AC354" s="296"/>
      <c r="AD354" s="296"/>
      <c r="AE354" s="296"/>
      <c r="AF354" s="296"/>
      <c r="AG354" s="296"/>
      <c r="AH354" s="296"/>
      <c r="AI354" s="296"/>
      <c r="AJ354" s="372" t="s">
        <v>1584</v>
      </c>
      <c r="AK354" s="366"/>
      <c r="AL354" s="360"/>
      <c r="AM354" s="360"/>
      <c r="AN354" s="360"/>
      <c r="AO354" s="360"/>
      <c r="AP354" s="360"/>
      <c r="AQ354" s="360"/>
      <c r="AR354" s="360"/>
      <c r="AS354" s="360"/>
      <c r="AT354" s="360"/>
      <c r="AU354" s="360"/>
      <c r="AV354" s="360"/>
      <c r="AW354" s="360"/>
      <c r="AX354" s="360"/>
      <c r="AY354" s="360"/>
      <c r="AZ354" s="360"/>
      <c r="BA354" s="360"/>
      <c r="BB354" s="360"/>
      <c r="BC354" s="360"/>
      <c r="BD354" s="360"/>
      <c r="BE354" s="360"/>
      <c r="BF354" s="360"/>
      <c r="BG354" s="360"/>
      <c r="BH354" s="360"/>
      <c r="BI354" s="360"/>
      <c r="BJ354" s="360"/>
      <c r="BK354" s="360"/>
      <c r="BL354" s="360"/>
      <c r="BM354" s="360"/>
    </row>
    <row r="355" spans="1:65" s="156" customFormat="1" ht="36.75" hidden="1" customHeight="1">
      <c r="A355" s="548" t="s">
        <v>2357</v>
      </c>
      <c r="B355" s="238" t="s">
        <v>2358</v>
      </c>
      <c r="C355" s="211" t="s">
        <v>178</v>
      </c>
      <c r="D355" s="211" t="s">
        <v>1428</v>
      </c>
      <c r="E355" s="377" t="s">
        <v>1429</v>
      </c>
      <c r="F355" s="213" t="s">
        <v>2359</v>
      </c>
      <c r="G355" s="214" t="s">
        <v>1431</v>
      </c>
      <c r="H355" s="215"/>
      <c r="I355" s="283">
        <v>1879312</v>
      </c>
      <c r="J355" s="279"/>
      <c r="K355" s="244">
        <f t="shared" si="13"/>
        <v>1879312</v>
      </c>
      <c r="L355" s="268"/>
      <c r="M355" s="268"/>
      <c r="N355" s="214"/>
      <c r="O355" s="296"/>
      <c r="P355" s="296"/>
      <c r="Q355" s="331"/>
      <c r="R355" s="331"/>
      <c r="S355" s="296"/>
      <c r="T355" s="349"/>
      <c r="U355" s="350"/>
      <c r="V355" s="351"/>
      <c r="W355" s="350"/>
      <c r="X355" s="296"/>
      <c r="Y355" s="296"/>
      <c r="Z355" s="296"/>
      <c r="AA355" s="296"/>
      <c r="AB355" s="296"/>
      <c r="AC355" s="296"/>
      <c r="AD355" s="296"/>
      <c r="AE355" s="296"/>
      <c r="AF355" s="296"/>
      <c r="AG355" s="296"/>
      <c r="AH355" s="296"/>
      <c r="AI355" s="296"/>
      <c r="AJ355" s="372" t="s">
        <v>2360</v>
      </c>
      <c r="AK355" s="366"/>
      <c r="AL355" s="360"/>
      <c r="AM355" s="360"/>
      <c r="AN355" s="360"/>
      <c r="AO355" s="360"/>
      <c r="AP355" s="360"/>
      <c r="AQ355" s="360"/>
      <c r="AR355" s="360"/>
      <c r="AS355" s="360"/>
      <c r="AT355" s="360"/>
      <c r="AU355" s="360"/>
      <c r="AV355" s="360"/>
      <c r="AW355" s="360"/>
      <c r="AX355" s="360"/>
      <c r="AY355" s="360"/>
      <c r="AZ355" s="360"/>
      <c r="BA355" s="360"/>
      <c r="BB355" s="360"/>
      <c r="BC355" s="360"/>
      <c r="BD355" s="360"/>
      <c r="BE355" s="360"/>
      <c r="BF355" s="360"/>
      <c r="BG355" s="360"/>
      <c r="BH355" s="360"/>
      <c r="BI355" s="360"/>
      <c r="BJ355" s="360"/>
      <c r="BK355" s="360"/>
      <c r="BL355" s="360"/>
      <c r="BM355" s="360"/>
    </row>
    <row r="356" spans="1:65" ht="24.9" hidden="1" customHeight="1">
      <c r="A356" s="387" t="s">
        <v>2361</v>
      </c>
      <c r="B356" s="205" t="s">
        <v>2362</v>
      </c>
      <c r="C356" s="189" t="s">
        <v>2263</v>
      </c>
      <c r="D356" s="189" t="s">
        <v>1428</v>
      </c>
      <c r="E356" s="189" t="s">
        <v>1429</v>
      </c>
      <c r="F356" s="232" t="s">
        <v>2363</v>
      </c>
      <c r="G356" s="197" t="s">
        <v>1431</v>
      </c>
      <c r="H356" s="189"/>
      <c r="I356" s="384">
        <v>44000</v>
      </c>
      <c r="J356" s="264"/>
      <c r="K356" s="234">
        <f t="shared" si="13"/>
        <v>44000</v>
      </c>
      <c r="L356" s="259"/>
      <c r="M356" s="259"/>
      <c r="N356" s="260"/>
      <c r="O356" s="604"/>
      <c r="P356" s="604"/>
      <c r="Q356" s="329"/>
      <c r="R356" s="330"/>
      <c r="S356" s="604"/>
      <c r="T356" s="345"/>
      <c r="U356" s="613"/>
      <c r="V356" s="347"/>
      <c r="W356" s="613"/>
      <c r="X356" s="604"/>
      <c r="Y356" s="604"/>
      <c r="Z356" s="604"/>
      <c r="AA356" s="604"/>
      <c r="AB356" s="604"/>
      <c r="AC356" s="604"/>
      <c r="AD356" s="604"/>
      <c r="AE356" s="604"/>
      <c r="AF356" s="604"/>
      <c r="AG356" s="604"/>
      <c r="AH356" s="604"/>
      <c r="AI356" s="604"/>
      <c r="AJ356" s="520"/>
      <c r="AK356" s="358"/>
      <c r="AL356" s="358"/>
      <c r="AM356" s="358"/>
      <c r="AN356" s="358"/>
      <c r="AO356" s="358"/>
      <c r="AP356" s="358"/>
      <c r="AQ356" s="358"/>
      <c r="AR356" s="358"/>
      <c r="AS356" s="358"/>
      <c r="AT356" s="358"/>
      <c r="AU356" s="358"/>
      <c r="AV356" s="358"/>
      <c r="AW356" s="358"/>
      <c r="AX356" s="358"/>
      <c r="AY356" s="358"/>
      <c r="AZ356" s="358"/>
      <c r="BA356" s="358"/>
      <c r="BB356" s="358"/>
      <c r="BC356" s="358"/>
      <c r="BD356" s="358"/>
      <c r="BE356" s="358"/>
      <c r="BF356" s="358"/>
      <c r="BG356" s="358"/>
      <c r="BH356" s="358"/>
      <c r="BI356" s="358"/>
      <c r="BJ356" s="358"/>
      <c r="BK356" s="358"/>
      <c r="BL356" s="358"/>
      <c r="BM356" s="358"/>
    </row>
    <row r="357" spans="1:65" s="167" customFormat="1" ht="40.5" hidden="1" customHeight="1">
      <c r="A357" s="387" t="s">
        <v>2364</v>
      </c>
      <c r="B357" s="203" t="s">
        <v>2365</v>
      </c>
      <c r="C357" s="189" t="s">
        <v>1427</v>
      </c>
      <c r="D357" s="189" t="s">
        <v>1428</v>
      </c>
      <c r="E357" s="189" t="s">
        <v>1429</v>
      </c>
      <c r="F357" s="201" t="s">
        <v>2366</v>
      </c>
      <c r="G357" s="197" t="s">
        <v>1431</v>
      </c>
      <c r="H357" s="188"/>
      <c r="I357" s="206">
        <v>19000000</v>
      </c>
      <c r="J357" s="261"/>
      <c r="K357" s="234">
        <f t="shared" ref="K357:K373" si="14">SUM(H357:J357)</f>
        <v>19000000</v>
      </c>
      <c r="L357" s="259"/>
      <c r="M357" s="259"/>
      <c r="N357" s="260"/>
      <c r="O357" s="602"/>
      <c r="P357" s="602"/>
      <c r="Q357" s="329"/>
      <c r="R357" s="330"/>
      <c r="S357" s="602"/>
      <c r="T357" s="184"/>
      <c r="U357" s="612"/>
      <c r="V357" s="186"/>
      <c r="W357" s="612"/>
      <c r="X357" s="602"/>
      <c r="Y357" s="602"/>
      <c r="Z357" s="602"/>
      <c r="AA357" s="602"/>
      <c r="AB357" s="602"/>
      <c r="AC357" s="602"/>
      <c r="AD357" s="602"/>
      <c r="AE357" s="602"/>
      <c r="AF357" s="602"/>
      <c r="AG357" s="602"/>
      <c r="AH357" s="602"/>
      <c r="AI357" s="602"/>
      <c r="AK357" s="630"/>
      <c r="AL357" s="630"/>
      <c r="AM357" s="630"/>
      <c r="AN357" s="630"/>
      <c r="AO357" s="630"/>
      <c r="AP357" s="630"/>
      <c r="AQ357" s="630"/>
      <c r="AR357" s="630"/>
      <c r="AS357" s="630"/>
      <c r="AT357" s="630"/>
      <c r="AU357" s="630"/>
      <c r="AV357" s="630"/>
      <c r="AW357" s="630"/>
      <c r="AX357" s="630"/>
      <c r="AY357" s="630"/>
      <c r="AZ357" s="630"/>
      <c r="BA357" s="630"/>
      <c r="BB357" s="630"/>
      <c r="BC357" s="630"/>
      <c r="BD357" s="630"/>
      <c r="BE357" s="630"/>
      <c r="BF357" s="630"/>
      <c r="BG357" s="630"/>
      <c r="BH357" s="630"/>
      <c r="BI357" s="630"/>
      <c r="BJ357" s="630"/>
      <c r="BK357" s="630"/>
      <c r="BL357" s="630"/>
      <c r="BM357" s="630"/>
    </row>
    <row r="358" spans="1:65" s="159" customFormat="1" ht="48" hidden="1" customHeight="1">
      <c r="A358" s="387" t="s">
        <v>2367</v>
      </c>
      <c r="B358" s="205" t="s">
        <v>2368</v>
      </c>
      <c r="C358" s="260" t="s">
        <v>2369</v>
      </c>
      <c r="D358" s="189" t="s">
        <v>1428</v>
      </c>
      <c r="E358" s="189" t="s">
        <v>1429</v>
      </c>
      <c r="F358" s="201" t="s">
        <v>2370</v>
      </c>
      <c r="G358" s="197" t="s">
        <v>1431</v>
      </c>
      <c r="H358" s="222"/>
      <c r="I358" s="206">
        <f>+AI358</f>
        <v>0</v>
      </c>
      <c r="J358" s="264"/>
      <c r="K358" s="234">
        <f t="shared" si="14"/>
        <v>0</v>
      </c>
      <c r="L358" s="259"/>
      <c r="M358" s="275"/>
      <c r="N358" s="276"/>
      <c r="O358" s="356"/>
      <c r="P358" s="356"/>
      <c r="Q358" s="329"/>
      <c r="R358" s="330"/>
      <c r="S358" s="614"/>
      <c r="T358" s="336"/>
      <c r="U358" s="337"/>
      <c r="V358" s="566"/>
      <c r="W358" s="567"/>
      <c r="X358" s="277"/>
      <c r="Y358" s="356"/>
      <c r="Z358" s="277"/>
      <c r="AA358" s="277"/>
      <c r="AB358" s="277"/>
      <c r="AC358" s="277"/>
      <c r="AD358" s="277"/>
      <c r="AE358" s="277"/>
      <c r="AF358" s="357"/>
      <c r="AG358" s="361"/>
      <c r="AH358" s="362"/>
      <c r="AI358" s="363">
        <f>SUM(X358:AH358)</f>
        <v>0</v>
      </c>
      <c r="AJ358" s="364"/>
      <c r="AK358" s="365"/>
      <c r="AL358" s="370"/>
      <c r="AM358" s="370"/>
      <c r="AN358" s="370"/>
      <c r="AO358" s="370"/>
      <c r="AP358" s="370"/>
      <c r="AQ358" s="370"/>
      <c r="AR358" s="370"/>
      <c r="AS358" s="370"/>
      <c r="AT358" s="370"/>
      <c r="AU358" s="370"/>
      <c r="AV358" s="370"/>
      <c r="AW358" s="370"/>
      <c r="AX358" s="370"/>
      <c r="AY358" s="370"/>
      <c r="AZ358" s="370"/>
      <c r="BA358" s="370"/>
      <c r="BB358" s="370"/>
      <c r="BC358" s="370"/>
      <c r="BD358" s="370"/>
      <c r="BE358" s="370"/>
      <c r="BF358" s="370"/>
      <c r="BG358" s="370"/>
      <c r="BH358" s="370"/>
      <c r="BI358" s="370"/>
      <c r="BJ358" s="370"/>
      <c r="BK358" s="370"/>
      <c r="BL358" s="370"/>
      <c r="BM358" s="370"/>
    </row>
    <row r="359" spans="1:65" s="159" customFormat="1" ht="105.75" hidden="1" customHeight="1">
      <c r="A359" s="387" t="s">
        <v>2371</v>
      </c>
      <c r="B359" s="205" t="s">
        <v>2372</v>
      </c>
      <c r="C359" s="260" t="s">
        <v>2369</v>
      </c>
      <c r="D359" s="189" t="s">
        <v>1428</v>
      </c>
      <c r="E359" s="189" t="s">
        <v>1429</v>
      </c>
      <c r="F359" s="201" t="s">
        <v>2373</v>
      </c>
      <c r="G359" s="197" t="s">
        <v>1431</v>
      </c>
      <c r="H359" s="222"/>
      <c r="I359" s="206">
        <f>+AI359</f>
        <v>0</v>
      </c>
      <c r="J359" s="264"/>
      <c r="K359" s="234">
        <f t="shared" si="14"/>
        <v>0</v>
      </c>
      <c r="L359" s="401"/>
      <c r="M359" s="259"/>
      <c r="N359" s="260"/>
      <c r="O359" s="180"/>
      <c r="P359" s="180"/>
      <c r="Q359" s="329"/>
      <c r="R359" s="330"/>
      <c r="S359" s="183"/>
      <c r="T359" s="184"/>
      <c r="U359" s="185"/>
      <c r="V359" s="566"/>
      <c r="W359" s="187"/>
      <c r="X359" s="447"/>
      <c r="Y359" s="447"/>
      <c r="Z359" s="447"/>
      <c r="AA359" s="447"/>
      <c r="AB359" s="447"/>
      <c r="AC359" s="447"/>
      <c r="AD359" s="447"/>
      <c r="AE359" s="447"/>
      <c r="AF359" s="447"/>
      <c r="AG359" s="447"/>
      <c r="AH359" s="447"/>
      <c r="AI359" s="363">
        <f>SUM(X359:AH359)</f>
        <v>0</v>
      </c>
      <c r="AJ359" s="163"/>
      <c r="AK359" s="415"/>
      <c r="AL359" s="370"/>
      <c r="AM359" s="370"/>
      <c r="AN359" s="370"/>
      <c r="AO359" s="370"/>
      <c r="AP359" s="370"/>
      <c r="AQ359" s="370"/>
      <c r="AR359" s="370"/>
      <c r="AS359" s="370"/>
      <c r="AT359" s="370"/>
      <c r="AU359" s="370"/>
      <c r="AV359" s="370"/>
      <c r="AW359" s="370"/>
      <c r="AX359" s="370"/>
      <c r="AY359" s="370"/>
      <c r="AZ359" s="370"/>
      <c r="BA359" s="370"/>
      <c r="BB359" s="370"/>
      <c r="BC359" s="370"/>
      <c r="BD359" s="370"/>
      <c r="BE359" s="370"/>
      <c r="BF359" s="370"/>
      <c r="BG359" s="370"/>
      <c r="BH359" s="370"/>
      <c r="BI359" s="370"/>
      <c r="BJ359" s="370"/>
      <c r="BK359" s="370"/>
      <c r="BL359" s="370"/>
      <c r="BM359" s="370"/>
    </row>
    <row r="360" spans="1:65" s="160" customFormat="1" ht="51" hidden="1" customHeight="1">
      <c r="A360" s="581"/>
      <c r="B360" s="246" t="s">
        <v>2374</v>
      </c>
      <c r="C360" s="474" t="s">
        <v>2369</v>
      </c>
      <c r="D360" s="247" t="s">
        <v>1428</v>
      </c>
      <c r="E360" s="247" t="s">
        <v>1429</v>
      </c>
      <c r="F360" s="248" t="s">
        <v>2375</v>
      </c>
      <c r="G360" s="249" t="s">
        <v>1431</v>
      </c>
      <c r="H360" s="582"/>
      <c r="I360" s="554">
        <v>475000</v>
      </c>
      <c r="J360" s="297"/>
      <c r="K360" s="250">
        <f t="shared" ref="K360" si="15">SUM(H360:J360)</f>
        <v>475000</v>
      </c>
      <c r="L360" s="605"/>
      <c r="M360" s="298"/>
      <c r="N360" s="474"/>
      <c r="O360" s="352">
        <f>+K360</f>
        <v>475000</v>
      </c>
      <c r="P360" s="475"/>
      <c r="Q360" s="352"/>
      <c r="R360" s="352"/>
      <c r="S360" s="475"/>
      <c r="T360" s="184"/>
      <c r="U360" s="185"/>
      <c r="V360" s="566"/>
      <c r="W360" s="185"/>
      <c r="X360" s="511"/>
      <c r="Y360" s="511"/>
      <c r="Z360" s="511"/>
      <c r="AA360" s="511"/>
      <c r="AB360" s="511"/>
      <c r="AC360" s="511"/>
      <c r="AD360" s="511"/>
      <c r="AE360" s="511"/>
      <c r="AF360" s="511"/>
      <c r="AG360" s="511"/>
      <c r="AH360" s="511"/>
      <c r="AI360" s="556">
        <f>SUM(X360:AH360)</f>
        <v>0</v>
      </c>
      <c r="AJ360" s="373"/>
      <c r="AK360" s="374"/>
      <c r="AL360" s="375"/>
      <c r="AM360" s="375"/>
      <c r="AN360" s="375"/>
      <c r="AO360" s="375"/>
      <c r="AP360" s="375"/>
      <c r="AQ360" s="375"/>
      <c r="AR360" s="375"/>
      <c r="AS360" s="375"/>
      <c r="AT360" s="375"/>
      <c r="AU360" s="375"/>
      <c r="AV360" s="375"/>
      <c r="AW360" s="375"/>
      <c r="AX360" s="375"/>
      <c r="AY360" s="375"/>
      <c r="AZ360" s="375"/>
      <c r="BA360" s="375"/>
      <c r="BB360" s="375"/>
      <c r="BC360" s="375"/>
      <c r="BD360" s="375"/>
      <c r="BE360" s="375"/>
      <c r="BF360" s="375"/>
      <c r="BG360" s="375"/>
      <c r="BH360" s="375"/>
      <c r="BI360" s="580">
        <f>+K360</f>
        <v>475000</v>
      </c>
      <c r="BJ360" s="375"/>
      <c r="BK360" s="375"/>
      <c r="BL360" s="375"/>
      <c r="BM360" s="375"/>
    </row>
    <row r="361" spans="1:65" s="159" customFormat="1" ht="54.75" hidden="1" customHeight="1">
      <c r="A361" s="387" t="s">
        <v>2376</v>
      </c>
      <c r="B361" s="205" t="s">
        <v>2377</v>
      </c>
      <c r="C361" s="260" t="s">
        <v>2369</v>
      </c>
      <c r="D361" s="189" t="s">
        <v>1428</v>
      </c>
      <c r="E361" s="189" t="s">
        <v>1429</v>
      </c>
      <c r="F361" s="201" t="s">
        <v>2378</v>
      </c>
      <c r="G361" s="197" t="s">
        <v>1431</v>
      </c>
      <c r="H361" s="222"/>
      <c r="I361" s="206">
        <f>+AI361</f>
        <v>0</v>
      </c>
      <c r="J361" s="264"/>
      <c r="K361" s="234">
        <f t="shared" si="14"/>
        <v>0</v>
      </c>
      <c r="L361" s="401"/>
      <c r="M361" s="259"/>
      <c r="N361" s="260"/>
      <c r="O361" s="180"/>
      <c r="P361" s="180"/>
      <c r="Q361" s="329"/>
      <c r="R361" s="330"/>
      <c r="S361" s="183"/>
      <c r="T361" s="184"/>
      <c r="U361" s="185"/>
      <c r="V361" s="615"/>
      <c r="W361" s="343"/>
      <c r="X361" s="447"/>
      <c r="Y361" s="447"/>
      <c r="Z361" s="447"/>
      <c r="AA361" s="447"/>
      <c r="AB361" s="447"/>
      <c r="AC361" s="447"/>
      <c r="AD361" s="447"/>
      <c r="AE361" s="447"/>
      <c r="AF361" s="447"/>
      <c r="AG361" s="447"/>
      <c r="AH361" s="447"/>
      <c r="AI361" s="363">
        <f>SUM(X361:AH361)</f>
        <v>0</v>
      </c>
      <c r="AJ361" s="163"/>
      <c r="AK361" s="415"/>
      <c r="AL361" s="370"/>
      <c r="AM361" s="370"/>
      <c r="AN361" s="370"/>
      <c r="AO361" s="370"/>
      <c r="AP361" s="370"/>
      <c r="AQ361" s="370"/>
      <c r="AR361" s="370"/>
      <c r="AS361" s="370"/>
      <c r="AT361" s="370"/>
      <c r="AU361" s="370"/>
      <c r="AV361" s="370"/>
      <c r="AW361" s="370"/>
      <c r="AX361" s="370"/>
      <c r="AY361" s="370"/>
      <c r="AZ361" s="370"/>
      <c r="BA361" s="370"/>
      <c r="BB361" s="370"/>
      <c r="BC361" s="370"/>
      <c r="BD361" s="370"/>
      <c r="BE361" s="370"/>
      <c r="BF361" s="370"/>
      <c r="BG361" s="370"/>
      <c r="BH361" s="370"/>
      <c r="BI361" s="370"/>
      <c r="BJ361" s="370"/>
      <c r="BK361" s="370"/>
      <c r="BL361" s="370"/>
      <c r="BM361" s="370"/>
    </row>
    <row r="362" spans="1:65" s="159" customFormat="1" ht="48" hidden="1" customHeight="1">
      <c r="A362" s="387" t="s">
        <v>2379</v>
      </c>
      <c r="B362" s="205" t="s">
        <v>2380</v>
      </c>
      <c r="C362" s="260" t="s">
        <v>2369</v>
      </c>
      <c r="D362" s="189" t="s">
        <v>1428</v>
      </c>
      <c r="E362" s="189" t="s">
        <v>1429</v>
      </c>
      <c r="F362" s="201" t="s">
        <v>2381</v>
      </c>
      <c r="G362" s="197" t="s">
        <v>1431</v>
      </c>
      <c r="H362" s="222"/>
      <c r="I362" s="206">
        <f>+AI362</f>
        <v>0</v>
      </c>
      <c r="J362" s="264"/>
      <c r="K362" s="234">
        <f t="shared" si="14"/>
        <v>0</v>
      </c>
      <c r="L362" s="401"/>
      <c r="M362" s="259"/>
      <c r="N362" s="260"/>
      <c r="O362" s="180"/>
      <c r="P362" s="180"/>
      <c r="Q362" s="329"/>
      <c r="R362" s="330"/>
      <c r="S362" s="183"/>
      <c r="T362" s="184"/>
      <c r="U362" s="185"/>
      <c r="V362" s="186"/>
      <c r="W362" s="187"/>
      <c r="X362" s="180"/>
      <c r="Y362" s="180"/>
      <c r="Z362" s="180"/>
      <c r="AA362" s="180"/>
      <c r="AB362" s="180"/>
      <c r="AC362" s="180"/>
      <c r="AD362" s="180"/>
      <c r="AE362" s="180"/>
      <c r="AF362" s="180"/>
      <c r="AG362" s="180"/>
      <c r="AH362" s="180"/>
      <c r="AI362" s="363">
        <f>SUM(X362:AH362)</f>
        <v>0</v>
      </c>
      <c r="AJ362" s="163"/>
      <c r="AK362" s="415"/>
      <c r="AL362" s="370"/>
      <c r="AM362" s="370"/>
      <c r="AN362" s="370"/>
      <c r="AO362" s="370"/>
      <c r="AP362" s="370"/>
      <c r="AQ362" s="370"/>
      <c r="AR362" s="370"/>
      <c r="AS362" s="370"/>
      <c r="AT362" s="370"/>
      <c r="AU362" s="370"/>
      <c r="AV362" s="370"/>
      <c r="AW362" s="370"/>
      <c r="AX362" s="370"/>
      <c r="AY362" s="370"/>
      <c r="AZ362" s="370"/>
      <c r="BA362" s="370"/>
      <c r="BB362" s="370"/>
      <c r="BC362" s="370"/>
      <c r="BD362" s="370"/>
      <c r="BE362" s="370"/>
      <c r="BF362" s="370"/>
      <c r="BG362" s="370"/>
      <c r="BH362" s="370"/>
      <c r="BI362" s="370"/>
      <c r="BJ362" s="370"/>
      <c r="BK362" s="370"/>
      <c r="BL362" s="370"/>
      <c r="BM362" s="370"/>
    </row>
    <row r="363" spans="1:65" s="159" customFormat="1" ht="84.75" hidden="1" customHeight="1">
      <c r="A363" s="387" t="s">
        <v>2382</v>
      </c>
      <c r="B363" s="205" t="s">
        <v>2383</v>
      </c>
      <c r="C363" s="260" t="s">
        <v>2369</v>
      </c>
      <c r="D363" s="189" t="s">
        <v>1428</v>
      </c>
      <c r="E363" s="189" t="s">
        <v>1429</v>
      </c>
      <c r="F363" s="201" t="s">
        <v>2384</v>
      </c>
      <c r="G363" s="197" t="s">
        <v>1431</v>
      </c>
      <c r="H363" s="222"/>
      <c r="I363" s="206">
        <f t="shared" ref="I363:I371" si="16">+AI363</f>
        <v>0</v>
      </c>
      <c r="J363" s="264"/>
      <c r="K363" s="234">
        <f t="shared" si="14"/>
        <v>0</v>
      </c>
      <c r="L363" s="401"/>
      <c r="M363" s="259"/>
      <c r="N363" s="260"/>
      <c r="O363" s="180"/>
      <c r="P363" s="180"/>
      <c r="Q363" s="329"/>
      <c r="R363" s="330"/>
      <c r="S363" s="183"/>
      <c r="T363" s="184"/>
      <c r="U363" s="185"/>
      <c r="V363" s="186"/>
      <c r="W363" s="187"/>
      <c r="X363" s="447"/>
      <c r="Y363" s="447"/>
      <c r="Z363" s="447"/>
      <c r="AA363" s="447"/>
      <c r="AB363" s="447"/>
      <c r="AC363" s="447"/>
      <c r="AD363" s="447"/>
      <c r="AE363" s="447"/>
      <c r="AF363" s="447"/>
      <c r="AG363" s="447"/>
      <c r="AH363" s="447"/>
      <c r="AI363" s="363">
        <f t="shared" ref="AI363:AI368" si="17">SUM(X363:AH363)</f>
        <v>0</v>
      </c>
      <c r="AJ363" s="163"/>
      <c r="AK363" s="415"/>
      <c r="AL363" s="370"/>
      <c r="AM363" s="370"/>
      <c r="AN363" s="370"/>
      <c r="AO363" s="370"/>
      <c r="AP363" s="370"/>
      <c r="AQ363" s="370"/>
      <c r="AR363" s="370"/>
      <c r="AS363" s="370"/>
      <c r="AT363" s="370"/>
      <c r="AU363" s="370"/>
      <c r="AV363" s="370"/>
      <c r="AW363" s="370"/>
      <c r="AX363" s="370"/>
      <c r="AY363" s="370"/>
      <c r="AZ363" s="370"/>
      <c r="BA363" s="370"/>
      <c r="BB363" s="370"/>
      <c r="BC363" s="370"/>
      <c r="BD363" s="370"/>
      <c r="BE363" s="370"/>
      <c r="BF363" s="370"/>
      <c r="BG363" s="370"/>
      <c r="BH363" s="370"/>
      <c r="BI363" s="370"/>
      <c r="BJ363" s="370"/>
      <c r="BK363" s="370"/>
      <c r="BL363" s="370"/>
      <c r="BM363" s="370"/>
    </row>
    <row r="364" spans="1:65" ht="54.75" hidden="1" customHeight="1">
      <c r="A364" s="387" t="s">
        <v>2385</v>
      </c>
      <c r="B364" s="205" t="s">
        <v>2386</v>
      </c>
      <c r="C364" s="389" t="s">
        <v>2369</v>
      </c>
      <c r="D364" s="189" t="s">
        <v>1428</v>
      </c>
      <c r="E364" s="189" t="s">
        <v>1429</v>
      </c>
      <c r="F364" s="201" t="s">
        <v>2387</v>
      </c>
      <c r="G364" s="197" t="s">
        <v>1431</v>
      </c>
      <c r="H364" s="470"/>
      <c r="I364" s="206">
        <f t="shared" si="16"/>
        <v>0</v>
      </c>
      <c r="J364" s="206"/>
      <c r="K364" s="234">
        <f t="shared" si="14"/>
        <v>0</v>
      </c>
      <c r="L364" s="259"/>
      <c r="M364" s="259"/>
      <c r="N364" s="260"/>
      <c r="O364" s="363"/>
      <c r="P364" s="363"/>
      <c r="Q364" s="329"/>
      <c r="R364" s="330"/>
      <c r="S364" s="497"/>
      <c r="T364" s="345"/>
      <c r="U364" s="346"/>
      <c r="V364" s="508"/>
      <c r="W364" s="509"/>
      <c r="X364" s="363"/>
      <c r="Y364" s="295"/>
      <c r="Z364" s="295"/>
      <c r="AA364" s="295"/>
      <c r="AB364" s="295"/>
      <c r="AC364" s="295"/>
      <c r="AD364" s="295"/>
      <c r="AE364" s="572"/>
      <c r="AF364" s="513"/>
      <c r="AG364" s="295"/>
      <c r="AH364" s="528"/>
      <c r="AI364" s="363">
        <f t="shared" si="17"/>
        <v>0</v>
      </c>
      <c r="AJ364" s="529"/>
      <c r="AK364" s="530"/>
      <c r="AL364" s="358"/>
      <c r="AM364" s="358"/>
      <c r="AN364" s="358"/>
      <c r="AO364" s="358"/>
      <c r="AP364" s="358"/>
      <c r="AQ364" s="358"/>
      <c r="AR364" s="358"/>
      <c r="AS364" s="358"/>
      <c r="AT364" s="358"/>
      <c r="AU364" s="358"/>
      <c r="AV364" s="358"/>
      <c r="AW364" s="358"/>
      <c r="AX364" s="358"/>
      <c r="AY364" s="358"/>
      <c r="AZ364" s="358"/>
      <c r="BA364" s="358"/>
      <c r="BB364" s="358"/>
      <c r="BC364" s="358"/>
      <c r="BD364" s="358"/>
      <c r="BE364" s="358"/>
      <c r="BF364" s="358"/>
      <c r="BG364" s="358"/>
      <c r="BH364" s="358"/>
      <c r="BI364" s="358"/>
      <c r="BJ364" s="358"/>
      <c r="BK364" s="358"/>
      <c r="BL364" s="358"/>
      <c r="BM364" s="358"/>
    </row>
    <row r="365" spans="1:65" ht="57" hidden="1" customHeight="1">
      <c r="A365" s="387" t="s">
        <v>2388</v>
      </c>
      <c r="B365" s="205" t="s">
        <v>2389</v>
      </c>
      <c r="C365" s="389" t="s">
        <v>2369</v>
      </c>
      <c r="D365" s="189" t="s">
        <v>1428</v>
      </c>
      <c r="E365" s="189" t="s">
        <v>1429</v>
      </c>
      <c r="F365" s="201" t="s">
        <v>2390</v>
      </c>
      <c r="G365" s="197" t="s">
        <v>1431</v>
      </c>
      <c r="H365" s="470"/>
      <c r="I365" s="206">
        <f t="shared" si="16"/>
        <v>0</v>
      </c>
      <c r="J365" s="264"/>
      <c r="K365" s="234">
        <f t="shared" si="14"/>
        <v>0</v>
      </c>
      <c r="L365" s="491"/>
      <c r="M365" s="560"/>
      <c r="N365" s="260"/>
      <c r="O365" s="363"/>
      <c r="P365" s="363"/>
      <c r="Q365" s="329"/>
      <c r="R365" s="330"/>
      <c r="S365" s="497"/>
      <c r="T365" s="345"/>
      <c r="U365" s="346"/>
      <c r="V365" s="508"/>
      <c r="W365" s="509"/>
      <c r="X365" s="363"/>
      <c r="Y365" s="295"/>
      <c r="Z365" s="295"/>
      <c r="AA365" s="295"/>
      <c r="AB365" s="295"/>
      <c r="AC365" s="295"/>
      <c r="AD365" s="295"/>
      <c r="AE365" s="572"/>
      <c r="AF365" s="513"/>
      <c r="AG365" s="295"/>
      <c r="AH365" s="528"/>
      <c r="AI365" s="363">
        <f t="shared" si="17"/>
        <v>0</v>
      </c>
      <c r="AK365" s="358"/>
      <c r="AL365" s="358"/>
      <c r="AM365" s="358"/>
      <c r="AN365" s="358"/>
      <c r="AO365" s="358"/>
      <c r="AP365" s="358"/>
      <c r="AQ365" s="358"/>
      <c r="AR365" s="358"/>
      <c r="AS365" s="358"/>
      <c r="AT365" s="358"/>
      <c r="AU365" s="358"/>
      <c r="AV365" s="358"/>
      <c r="AW365" s="358"/>
      <c r="AX365" s="358"/>
      <c r="AY365" s="358"/>
      <c r="AZ365" s="358"/>
      <c r="BA365" s="358"/>
      <c r="BB365" s="358"/>
      <c r="BC365" s="358"/>
      <c r="BD365" s="358"/>
      <c r="BE365" s="358"/>
      <c r="BF365" s="358"/>
      <c r="BG365" s="358"/>
      <c r="BH365" s="358"/>
      <c r="BI365" s="358"/>
      <c r="BJ365" s="358"/>
      <c r="BK365" s="358"/>
      <c r="BL365" s="358"/>
      <c r="BM365" s="358"/>
    </row>
    <row r="366" spans="1:65" ht="59.25" hidden="1" customHeight="1">
      <c r="A366" s="387" t="s">
        <v>2391</v>
      </c>
      <c r="B366" s="205" t="s">
        <v>2392</v>
      </c>
      <c r="C366" s="389" t="s">
        <v>2369</v>
      </c>
      <c r="D366" s="189" t="s">
        <v>1428</v>
      </c>
      <c r="E366" s="189" t="s">
        <v>1429</v>
      </c>
      <c r="F366" s="201" t="s">
        <v>2393</v>
      </c>
      <c r="G366" s="197" t="s">
        <v>1431</v>
      </c>
      <c r="H366" s="470"/>
      <c r="I366" s="206">
        <f t="shared" si="16"/>
        <v>0</v>
      </c>
      <c r="J366" s="206"/>
      <c r="K366" s="234">
        <f t="shared" si="14"/>
        <v>0</v>
      </c>
      <c r="L366" s="491"/>
      <c r="M366" s="560"/>
      <c r="N366" s="260"/>
      <c r="O366" s="363"/>
      <c r="P366" s="363"/>
      <c r="Q366" s="329"/>
      <c r="R366" s="330"/>
      <c r="S366" s="497"/>
      <c r="T366" s="345"/>
      <c r="U366" s="346"/>
      <c r="V366" s="508"/>
      <c r="W366" s="509"/>
      <c r="X366" s="363"/>
      <c r="Y366" s="295"/>
      <c r="Z366" s="295"/>
      <c r="AA366" s="295"/>
      <c r="AB366" s="295"/>
      <c r="AC366" s="295"/>
      <c r="AD366" s="295"/>
      <c r="AE366" s="572"/>
      <c r="AF366" s="513"/>
      <c r="AG366" s="295"/>
      <c r="AH366" s="528"/>
      <c r="AI366" s="363">
        <f t="shared" si="17"/>
        <v>0</v>
      </c>
      <c r="AJ366" s="529"/>
      <c r="AK366" s="530"/>
      <c r="AL366" s="358"/>
      <c r="AM366" s="358"/>
      <c r="AN366" s="358"/>
      <c r="AO366" s="358"/>
      <c r="AP366" s="358"/>
      <c r="AQ366" s="358"/>
      <c r="AR366" s="358"/>
      <c r="AS366" s="358"/>
      <c r="AT366" s="358"/>
      <c r="AU366" s="358"/>
      <c r="AV366" s="358"/>
      <c r="AW366" s="358"/>
      <c r="AX366" s="358"/>
      <c r="AY366" s="358"/>
      <c r="AZ366" s="358"/>
      <c r="BA366" s="358"/>
      <c r="BB366" s="358"/>
      <c r="BC366" s="358"/>
      <c r="BD366" s="358"/>
      <c r="BE366" s="358"/>
      <c r="BF366" s="358"/>
      <c r="BG366" s="358"/>
      <c r="BH366" s="358"/>
      <c r="BI366" s="358"/>
      <c r="BJ366" s="358"/>
      <c r="BK366" s="358"/>
      <c r="BL366" s="358"/>
      <c r="BM366" s="358"/>
    </row>
    <row r="367" spans="1:65" ht="42.75" hidden="1" customHeight="1">
      <c r="A367" s="387" t="s">
        <v>2394</v>
      </c>
      <c r="B367" s="205" t="s">
        <v>2395</v>
      </c>
      <c r="C367" s="389" t="s">
        <v>2369</v>
      </c>
      <c r="D367" s="189" t="s">
        <v>1428</v>
      </c>
      <c r="E367" s="189" t="s">
        <v>1429</v>
      </c>
      <c r="F367" s="201" t="s">
        <v>2396</v>
      </c>
      <c r="G367" s="197" t="s">
        <v>1431</v>
      </c>
      <c r="H367" s="470"/>
      <c r="I367" s="206">
        <f t="shared" si="16"/>
        <v>0</v>
      </c>
      <c r="J367" s="206"/>
      <c r="K367" s="234">
        <f t="shared" si="14"/>
        <v>0</v>
      </c>
      <c r="L367" s="491"/>
      <c r="M367" s="560"/>
      <c r="N367" s="260"/>
      <c r="O367" s="489"/>
      <c r="P367" s="489"/>
      <c r="Q367" s="329"/>
      <c r="R367" s="330"/>
      <c r="S367" s="616"/>
      <c r="T367" s="341"/>
      <c r="V367" s="500"/>
      <c r="W367" s="568"/>
      <c r="X367" s="489"/>
      <c r="Y367" s="447"/>
      <c r="Z367" s="447"/>
      <c r="AA367" s="447"/>
      <c r="AB367" s="447"/>
      <c r="AC367" s="447"/>
      <c r="AE367" s="627"/>
      <c r="AF367" s="447"/>
      <c r="AG367" s="447"/>
      <c r="AI367" s="363">
        <f t="shared" si="17"/>
        <v>0</v>
      </c>
      <c r="AJ367" s="578"/>
      <c r="AK367" s="530"/>
      <c r="AL367" s="358"/>
      <c r="AM367" s="358"/>
      <c r="AN367" s="358"/>
      <c r="AO367" s="358"/>
      <c r="AP367" s="358"/>
      <c r="AQ367" s="358"/>
      <c r="AR367" s="358"/>
      <c r="AS367" s="358"/>
      <c r="AT367" s="358"/>
      <c r="AU367" s="358"/>
      <c r="AV367" s="358"/>
      <c r="AW367" s="358"/>
      <c r="AX367" s="358"/>
      <c r="AY367" s="358"/>
      <c r="AZ367" s="358"/>
      <c r="BA367" s="358"/>
      <c r="BB367" s="358"/>
      <c r="BC367" s="358"/>
      <c r="BD367" s="358"/>
      <c r="BE367" s="358"/>
      <c r="BF367" s="358"/>
      <c r="BG367" s="358"/>
      <c r="BH367" s="358"/>
      <c r="BI367" s="358"/>
      <c r="BJ367" s="358"/>
      <c r="BK367" s="358"/>
      <c r="BL367" s="358"/>
      <c r="BM367" s="358"/>
    </row>
    <row r="368" spans="1:65" ht="53.25" hidden="1" customHeight="1">
      <c r="A368" s="387" t="s">
        <v>2397</v>
      </c>
      <c r="B368" s="205" t="s">
        <v>2398</v>
      </c>
      <c r="C368" s="389" t="s">
        <v>2369</v>
      </c>
      <c r="D368" s="189" t="s">
        <v>1428</v>
      </c>
      <c r="E368" s="189" t="s">
        <v>1429</v>
      </c>
      <c r="F368" s="201" t="s">
        <v>2399</v>
      </c>
      <c r="G368" s="197" t="s">
        <v>1431</v>
      </c>
      <c r="H368" s="470"/>
      <c r="I368" s="206">
        <f t="shared" si="16"/>
        <v>0</v>
      </c>
      <c r="J368" s="206"/>
      <c r="K368" s="234">
        <f t="shared" si="14"/>
        <v>0</v>
      </c>
      <c r="L368" s="491"/>
      <c r="M368" s="560"/>
      <c r="N368" s="260"/>
      <c r="O368" s="489"/>
      <c r="P368" s="489"/>
      <c r="Q368" s="329"/>
      <c r="R368" s="330"/>
      <c r="S368" s="616"/>
      <c r="V368" s="500"/>
      <c r="W368" s="568"/>
      <c r="X368" s="447"/>
      <c r="Y368" s="447"/>
      <c r="Z368" s="447"/>
      <c r="AA368" s="447"/>
      <c r="AB368" s="447"/>
      <c r="AC368" s="447"/>
      <c r="AD368" s="447"/>
      <c r="AE368" s="628"/>
      <c r="AI368" s="363">
        <f t="shared" si="17"/>
        <v>0</v>
      </c>
      <c r="AJ368" s="578"/>
      <c r="AK368" s="530"/>
      <c r="AL368" s="358"/>
      <c r="AM368" s="358"/>
      <c r="AN368" s="358"/>
      <c r="AO368" s="358"/>
      <c r="AP368" s="358"/>
      <c r="AQ368" s="358"/>
      <c r="AR368" s="358"/>
      <c r="AS368" s="358"/>
      <c r="AT368" s="358"/>
      <c r="AU368" s="358"/>
      <c r="AV368" s="358"/>
      <c r="AW368" s="358"/>
      <c r="AX368" s="358"/>
      <c r="AY368" s="358"/>
      <c r="AZ368" s="358"/>
      <c r="BA368" s="358"/>
      <c r="BB368" s="358"/>
      <c r="BC368" s="358"/>
      <c r="BD368" s="358"/>
      <c r="BE368" s="358"/>
      <c r="BF368" s="358"/>
      <c r="BG368" s="358"/>
      <c r="BH368" s="358"/>
      <c r="BI368" s="358"/>
      <c r="BJ368" s="358"/>
      <c r="BK368" s="358"/>
      <c r="BL368" s="358"/>
      <c r="BM368" s="358"/>
    </row>
    <row r="369" spans="1:65" ht="54.75" hidden="1" customHeight="1">
      <c r="A369" s="387" t="s">
        <v>2400</v>
      </c>
      <c r="B369" s="205" t="s">
        <v>2401</v>
      </c>
      <c r="C369" s="389" t="s">
        <v>2369</v>
      </c>
      <c r="D369" s="189" t="s">
        <v>1428</v>
      </c>
      <c r="E369" s="189" t="s">
        <v>1429</v>
      </c>
      <c r="F369" s="201" t="s">
        <v>2135</v>
      </c>
      <c r="G369" s="197" t="s">
        <v>1431</v>
      </c>
      <c r="H369" s="470"/>
      <c r="I369" s="206">
        <f t="shared" si="16"/>
        <v>0</v>
      </c>
      <c r="J369" s="206"/>
      <c r="K369" s="234">
        <f t="shared" si="14"/>
        <v>0</v>
      </c>
      <c r="L369" s="491"/>
      <c r="M369" s="560"/>
      <c r="N369" s="260"/>
      <c r="O369" s="363"/>
      <c r="P369" s="363"/>
      <c r="Q369" s="329"/>
      <c r="R369" s="330"/>
      <c r="S369" s="497"/>
      <c r="T369" s="498"/>
      <c r="U369" s="346"/>
      <c r="V369" s="508"/>
      <c r="W369" s="509"/>
      <c r="X369" s="363"/>
      <c r="Y369" s="448"/>
      <c r="Z369" s="448"/>
      <c r="AA369" s="448"/>
      <c r="AB369" s="569"/>
      <c r="AC369" s="363"/>
      <c r="AD369" s="363"/>
      <c r="AE369" s="572"/>
      <c r="AF369" s="513"/>
      <c r="AG369" s="295"/>
      <c r="AH369" s="528"/>
      <c r="AI369" s="363">
        <f t="shared" ref="AI369:AI371" si="18">SUM(X369:AH369)</f>
        <v>0</v>
      </c>
      <c r="AJ369" s="529"/>
      <c r="AK369" s="530"/>
      <c r="AL369" s="358"/>
      <c r="AM369" s="358"/>
      <c r="AN369" s="358"/>
      <c r="AO369" s="358"/>
      <c r="AP369" s="358"/>
      <c r="AQ369" s="358"/>
      <c r="AR369" s="358"/>
      <c r="AS369" s="358"/>
      <c r="AT369" s="358"/>
      <c r="AU369" s="358"/>
      <c r="AV369" s="358"/>
      <c r="AW369" s="358"/>
      <c r="AX369" s="358"/>
      <c r="AY369" s="358"/>
      <c r="AZ369" s="358"/>
      <c r="BA369" s="358"/>
      <c r="BB369" s="358"/>
      <c r="BC369" s="358"/>
      <c r="BD369" s="358"/>
      <c r="BE369" s="358"/>
      <c r="BF369" s="358"/>
      <c r="BG369" s="358"/>
      <c r="BH369" s="358"/>
      <c r="BI369" s="358"/>
      <c r="BJ369" s="358"/>
      <c r="BK369" s="358"/>
      <c r="BL369" s="358"/>
      <c r="BM369" s="358"/>
    </row>
    <row r="370" spans="1:65" s="160" customFormat="1" ht="36" hidden="1" customHeight="1">
      <c r="A370" s="581"/>
      <c r="B370" s="246" t="s">
        <v>2402</v>
      </c>
      <c r="C370" s="474" t="s">
        <v>2369</v>
      </c>
      <c r="D370" s="247" t="s">
        <v>1428</v>
      </c>
      <c r="E370" s="247" t="s">
        <v>1429</v>
      </c>
      <c r="F370" s="248" t="s">
        <v>2403</v>
      </c>
      <c r="G370" s="249" t="s">
        <v>1431</v>
      </c>
      <c r="H370" s="582"/>
      <c r="I370" s="554">
        <v>900000</v>
      </c>
      <c r="J370" s="297"/>
      <c r="K370" s="250">
        <f t="shared" ref="K370" si="19">SUM(H370:J370)</f>
        <v>900000</v>
      </c>
      <c r="L370" s="605"/>
      <c r="M370" s="298"/>
      <c r="N370" s="474"/>
      <c r="O370" s="352">
        <f>+K370</f>
        <v>900000</v>
      </c>
      <c r="P370" s="475"/>
      <c r="Q370" s="352"/>
      <c r="R370" s="352"/>
      <c r="S370" s="475"/>
      <c r="T370" s="184"/>
      <c r="U370" s="185"/>
      <c r="V370" s="566"/>
      <c r="W370" s="185"/>
      <c r="X370" s="511"/>
      <c r="Y370" s="511"/>
      <c r="Z370" s="511"/>
      <c r="AA370" s="511"/>
      <c r="AB370" s="511"/>
      <c r="AC370" s="511"/>
      <c r="AD370" s="511"/>
      <c r="AE370" s="511"/>
      <c r="AF370" s="511"/>
      <c r="AG370" s="511"/>
      <c r="AH370" s="511"/>
      <c r="AI370" s="556">
        <f t="shared" si="18"/>
        <v>0</v>
      </c>
      <c r="AJ370" s="373"/>
      <c r="AK370" s="374"/>
      <c r="AL370" s="375"/>
      <c r="AM370" s="375"/>
      <c r="AN370" s="375"/>
      <c r="AO370" s="375"/>
      <c r="AP370" s="375"/>
      <c r="AQ370" s="375"/>
      <c r="AR370" s="375"/>
      <c r="AS370" s="375"/>
      <c r="AT370" s="375"/>
      <c r="AU370" s="375"/>
      <c r="AV370" s="375"/>
      <c r="AW370" s="580">
        <f>+K370</f>
        <v>900000</v>
      </c>
      <c r="AX370" s="375"/>
      <c r="AY370" s="375"/>
      <c r="AZ370" s="375"/>
      <c r="BA370" s="375"/>
      <c r="BB370" s="375"/>
      <c r="BC370" s="375"/>
      <c r="BD370" s="375"/>
      <c r="BE370" s="375"/>
      <c r="BF370" s="375"/>
      <c r="BG370" s="375"/>
      <c r="BH370" s="375"/>
      <c r="BI370" s="580">
        <f>+K370</f>
        <v>900000</v>
      </c>
      <c r="BJ370" s="375"/>
      <c r="BK370" s="375"/>
      <c r="BL370" s="375"/>
      <c r="BM370" s="375"/>
    </row>
    <row r="371" spans="1:65" ht="57" hidden="1" customHeight="1">
      <c r="A371" s="387" t="s">
        <v>2404</v>
      </c>
      <c r="B371" s="205" t="s">
        <v>2405</v>
      </c>
      <c r="C371" s="389" t="s">
        <v>2369</v>
      </c>
      <c r="D371" s="189" t="s">
        <v>1428</v>
      </c>
      <c r="E371" s="189" t="s">
        <v>1429</v>
      </c>
      <c r="F371" s="201" t="s">
        <v>2406</v>
      </c>
      <c r="G371" s="197" t="s">
        <v>1431</v>
      </c>
      <c r="H371" s="470"/>
      <c r="I371" s="206">
        <f t="shared" si="16"/>
        <v>0</v>
      </c>
      <c r="J371" s="206"/>
      <c r="K371" s="234">
        <f t="shared" si="14"/>
        <v>0</v>
      </c>
      <c r="L371" s="491"/>
      <c r="M371" s="560"/>
      <c r="N371" s="260"/>
      <c r="O371" s="363"/>
      <c r="P371" s="363"/>
      <c r="Q371" s="329"/>
      <c r="R371" s="330"/>
      <c r="S371" s="497"/>
      <c r="T371" s="498"/>
      <c r="U371" s="346"/>
      <c r="V371" s="508"/>
      <c r="W371" s="509"/>
      <c r="X371" s="363"/>
      <c r="Y371" s="448"/>
      <c r="Z371" s="448"/>
      <c r="AA371" s="448"/>
      <c r="AB371" s="448"/>
      <c r="AC371" s="363"/>
      <c r="AD371" s="363"/>
      <c r="AE371" s="572"/>
      <c r="AF371" s="513"/>
      <c r="AG371" s="295"/>
      <c r="AH371" s="528"/>
      <c r="AI371" s="363">
        <f t="shared" si="18"/>
        <v>0</v>
      </c>
      <c r="AJ371" s="529"/>
      <c r="AK371" s="530"/>
      <c r="AL371" s="358"/>
      <c r="AM371" s="358"/>
      <c r="AN371" s="358"/>
      <c r="AO371" s="358"/>
      <c r="AP371" s="358"/>
      <c r="AQ371" s="358"/>
      <c r="AR371" s="358"/>
      <c r="AS371" s="358"/>
      <c r="AT371" s="358"/>
      <c r="AU371" s="358"/>
      <c r="AV371" s="358"/>
      <c r="AW371" s="358"/>
      <c r="AX371" s="358"/>
      <c r="AY371" s="358"/>
      <c r="AZ371" s="358"/>
      <c r="BA371" s="358"/>
      <c r="BB371" s="358"/>
      <c r="BC371" s="358"/>
      <c r="BD371" s="358"/>
      <c r="BE371" s="358"/>
      <c r="BF371" s="358"/>
      <c r="BG371" s="358"/>
      <c r="BH371" s="358"/>
      <c r="BI371" s="358"/>
      <c r="BJ371" s="358"/>
      <c r="BK371" s="358"/>
      <c r="BL371" s="358"/>
      <c r="BM371" s="358"/>
    </row>
    <row r="372" spans="1:65" s="156" customFormat="1" ht="80.25" hidden="1" customHeight="1">
      <c r="A372" s="548"/>
      <c r="B372" s="210" t="s">
        <v>2407</v>
      </c>
      <c r="C372" s="465" t="s">
        <v>2369</v>
      </c>
      <c r="D372" s="212" t="s">
        <v>1428</v>
      </c>
      <c r="E372" s="212" t="s">
        <v>1429</v>
      </c>
      <c r="F372" s="213" t="s">
        <v>2408</v>
      </c>
      <c r="G372" s="214" t="s">
        <v>1431</v>
      </c>
      <c r="H372" s="466"/>
      <c r="I372" s="402">
        <v>1678571.43</v>
      </c>
      <c r="J372" s="402"/>
      <c r="K372" s="244">
        <f t="shared" si="14"/>
        <v>1678571.43</v>
      </c>
      <c r="L372" s="287"/>
      <c r="M372" s="288"/>
      <c r="N372" s="269"/>
      <c r="O372" s="433">
        <f>+K372</f>
        <v>1678571.43</v>
      </c>
      <c r="P372" s="433"/>
      <c r="Q372" s="331"/>
      <c r="R372" s="331"/>
      <c r="S372" s="433"/>
      <c r="T372" s="341"/>
      <c r="U372" s="332"/>
      <c r="V372" s="500">
        <f>+K372</f>
        <v>1678571.43</v>
      </c>
      <c r="W372" s="411"/>
      <c r="X372" s="433"/>
      <c r="Y372" s="446"/>
      <c r="Z372" s="446"/>
      <c r="AA372" s="446"/>
      <c r="AB372" s="629"/>
      <c r="AC372" s="433"/>
      <c r="AD372" s="433"/>
      <c r="AE372" s="573"/>
      <c r="AF372" s="270"/>
      <c r="AG372" s="270"/>
      <c r="AH372" s="270"/>
      <c r="AI372" s="433"/>
      <c r="AJ372" s="367"/>
      <c r="AK372" s="368"/>
      <c r="AL372" s="360"/>
      <c r="AM372" s="526">
        <f>+K372</f>
        <v>1678571.43</v>
      </c>
      <c r="AN372" s="360"/>
      <c r="AO372" s="360"/>
      <c r="AP372" s="360"/>
      <c r="AQ372" s="360"/>
      <c r="AR372" s="360"/>
      <c r="AS372" s="360"/>
      <c r="AT372" s="360"/>
      <c r="AU372" s="360"/>
      <c r="AV372" s="360"/>
      <c r="AW372" s="360"/>
      <c r="AX372" s="360"/>
      <c r="AY372" s="360"/>
      <c r="AZ372" s="360"/>
      <c r="BA372" s="360"/>
      <c r="BB372" s="360"/>
      <c r="BC372" s="360"/>
      <c r="BD372" s="360"/>
      <c r="BE372" s="360"/>
      <c r="BF372" s="360"/>
      <c r="BG372" s="360"/>
      <c r="BH372" s="360"/>
      <c r="BI372" s="360"/>
      <c r="BJ372" s="360"/>
      <c r="BK372" s="360"/>
      <c r="BL372" s="360"/>
      <c r="BM372" s="360"/>
    </row>
    <row r="373" spans="1:65" s="168" customFormat="1" ht="74.25" customHeight="1">
      <c r="A373" s="245"/>
      <c r="B373" s="583" t="s">
        <v>2409</v>
      </c>
      <c r="C373" s="584" t="s">
        <v>309</v>
      </c>
      <c r="D373" s="585" t="s">
        <v>1428</v>
      </c>
      <c r="E373" s="585" t="s">
        <v>1429</v>
      </c>
      <c r="F373" s="586" t="s">
        <v>2410</v>
      </c>
      <c r="G373" s="249" t="s">
        <v>1431</v>
      </c>
      <c r="H373" s="587"/>
      <c r="I373" s="606">
        <v>200000</v>
      </c>
      <c r="J373" s="607"/>
      <c r="K373" s="608">
        <f t="shared" si="14"/>
        <v>200000</v>
      </c>
      <c r="L373" s="605"/>
      <c r="M373" s="298"/>
      <c r="N373" s="474"/>
      <c r="O373" s="609">
        <f>+K373</f>
        <v>200000</v>
      </c>
      <c r="P373" s="475"/>
      <c r="Q373" s="352"/>
      <c r="R373" s="475"/>
      <c r="S373" s="475"/>
      <c r="T373" s="341">
        <f>+K373</f>
        <v>200000</v>
      </c>
      <c r="U373" s="617"/>
      <c r="V373" s="186"/>
      <c r="W373" s="185"/>
      <c r="X373" s="475"/>
      <c r="Y373" s="475"/>
      <c r="Z373" s="475"/>
      <c r="AA373" s="475"/>
      <c r="AB373" s="475"/>
      <c r="AC373" s="475"/>
      <c r="AD373" s="475"/>
      <c r="AE373" s="475"/>
      <c r="AF373" s="475"/>
      <c r="AG373" s="475"/>
      <c r="AH373" s="475"/>
      <c r="AI373" s="475"/>
      <c r="AJ373" s="373"/>
      <c r="AK373" s="374"/>
      <c r="AL373" s="631"/>
      <c r="AM373" s="631"/>
      <c r="AN373" s="631"/>
      <c r="AO373" s="631"/>
      <c r="AP373" s="631"/>
      <c r="AQ373" s="631"/>
      <c r="AR373" s="631"/>
      <c r="AS373" s="631"/>
      <c r="AT373" s="631"/>
      <c r="AU373" s="631"/>
      <c r="AV373" s="631"/>
      <c r="AW373" s="631"/>
      <c r="AX373" s="631"/>
      <c r="AY373" s="631"/>
      <c r="AZ373" s="631"/>
      <c r="BA373" s="631"/>
      <c r="BB373" s="631"/>
      <c r="BC373" s="631"/>
      <c r="BD373" s="631"/>
      <c r="BE373" s="631"/>
      <c r="BF373" s="633">
        <f>+K373</f>
        <v>200000</v>
      </c>
      <c r="BG373" s="631"/>
      <c r="BH373" s="631"/>
      <c r="BI373" s="631"/>
      <c r="BJ373" s="631"/>
      <c r="BK373" s="631"/>
      <c r="BL373" s="631"/>
      <c r="BM373" s="631"/>
    </row>
    <row r="374" spans="1:65" s="169" customFormat="1" ht="29.25" customHeight="1">
      <c r="A374" s="588"/>
      <c r="B374" s="589"/>
      <c r="C374" s="590"/>
      <c r="D374" s="591"/>
      <c r="E374" s="591"/>
      <c r="F374" s="592" t="s">
        <v>2411</v>
      </c>
      <c r="G374" s="590"/>
      <c r="H374" s="593">
        <f t="shared" ref="H374:M374" si="20">SUM(H12:H373)</f>
        <v>298755462</v>
      </c>
      <c r="I374" s="593">
        <f t="shared" si="20"/>
        <v>367667168.23000002</v>
      </c>
      <c r="J374" s="593">
        <f t="shared" si="20"/>
        <v>92015209.830000073</v>
      </c>
      <c r="K374" s="593">
        <f t="shared" si="20"/>
        <v>758437840.05999935</v>
      </c>
      <c r="L374" s="610">
        <f t="shared" si="20"/>
        <v>0</v>
      </c>
      <c r="M374" s="593">
        <f t="shared" si="20"/>
        <v>0</v>
      </c>
      <c r="N374" s="593"/>
      <c r="O374" s="593">
        <f t="shared" ref="O374:AI374" si="21">SUM(O12:O373)</f>
        <v>23221428.59</v>
      </c>
      <c r="P374" s="593">
        <f t="shared" si="21"/>
        <v>0</v>
      </c>
      <c r="Q374" s="593">
        <f t="shared" si="21"/>
        <v>0</v>
      </c>
      <c r="R374" s="593">
        <f t="shared" si="21"/>
        <v>0</v>
      </c>
      <c r="S374" s="593">
        <f t="shared" si="21"/>
        <v>10096428.58</v>
      </c>
      <c r="T374" s="618">
        <f t="shared" si="21"/>
        <v>29359452.719999999</v>
      </c>
      <c r="U374" s="619">
        <f t="shared" si="21"/>
        <v>24547142.859999999</v>
      </c>
      <c r="V374" s="620">
        <f t="shared" si="21"/>
        <v>10661690.289999999</v>
      </c>
      <c r="W374" s="619">
        <f t="shared" si="21"/>
        <v>1840000</v>
      </c>
      <c r="X374" s="593">
        <f t="shared" si="21"/>
        <v>0</v>
      </c>
      <c r="Y374" s="593">
        <f t="shared" si="21"/>
        <v>0</v>
      </c>
      <c r="Z374" s="593">
        <f t="shared" si="21"/>
        <v>100000</v>
      </c>
      <c r="AA374" s="593">
        <f t="shared" si="21"/>
        <v>0</v>
      </c>
      <c r="AB374" s="593">
        <f t="shared" si="21"/>
        <v>0</v>
      </c>
      <c r="AC374" s="593">
        <f t="shared" si="21"/>
        <v>0</v>
      </c>
      <c r="AD374" s="593">
        <f t="shared" si="21"/>
        <v>0</v>
      </c>
      <c r="AE374" s="593">
        <f t="shared" si="21"/>
        <v>0</v>
      </c>
      <c r="AF374" s="593">
        <f t="shared" si="21"/>
        <v>0</v>
      </c>
      <c r="AG374" s="593">
        <f t="shared" si="21"/>
        <v>0</v>
      </c>
      <c r="AH374" s="593">
        <f t="shared" si="21"/>
        <v>0</v>
      </c>
      <c r="AI374" s="593">
        <f t="shared" si="21"/>
        <v>0</v>
      </c>
      <c r="AJ374" s="632"/>
      <c r="AK374" s="593">
        <f t="shared" ref="AK374:BM374" si="22">SUM(AK12:AK373)</f>
        <v>1678571.43</v>
      </c>
      <c r="AL374" s="593">
        <f t="shared" si="22"/>
        <v>1678571.43</v>
      </c>
      <c r="AM374" s="593">
        <f t="shared" si="22"/>
        <v>1678571.43</v>
      </c>
      <c r="AN374" s="593">
        <f t="shared" si="22"/>
        <v>1678571.4300000002</v>
      </c>
      <c r="AO374" s="593">
        <f t="shared" si="22"/>
        <v>1678571.43</v>
      </c>
      <c r="AP374" s="593">
        <f t="shared" si="22"/>
        <v>1178571.4300000002</v>
      </c>
      <c r="AQ374" s="593">
        <f t="shared" si="22"/>
        <v>0</v>
      </c>
      <c r="AR374" s="593">
        <f t="shared" si="22"/>
        <v>1678571.4300000002</v>
      </c>
      <c r="AS374" s="593">
        <f t="shared" si="22"/>
        <v>0</v>
      </c>
      <c r="AT374" s="593">
        <f t="shared" si="22"/>
        <v>1678571.4300000002</v>
      </c>
      <c r="AU374" s="593">
        <f t="shared" si="22"/>
        <v>0</v>
      </c>
      <c r="AV374" s="593">
        <f t="shared" si="22"/>
        <v>0</v>
      </c>
      <c r="AW374" s="593">
        <f t="shared" si="22"/>
        <v>1678571.4300000002</v>
      </c>
      <c r="AX374" s="593">
        <f t="shared" si="22"/>
        <v>1678571.43</v>
      </c>
      <c r="AY374" s="593">
        <f t="shared" si="22"/>
        <v>0</v>
      </c>
      <c r="AZ374" s="593">
        <f t="shared" si="22"/>
        <v>0</v>
      </c>
      <c r="BA374" s="593">
        <f t="shared" si="22"/>
        <v>0</v>
      </c>
      <c r="BB374" s="593">
        <f t="shared" si="22"/>
        <v>0</v>
      </c>
      <c r="BC374" s="593">
        <f t="shared" si="22"/>
        <v>0</v>
      </c>
      <c r="BD374" s="593">
        <f t="shared" si="22"/>
        <v>0</v>
      </c>
      <c r="BE374" s="593">
        <f t="shared" si="22"/>
        <v>1778571.43</v>
      </c>
      <c r="BF374" s="593">
        <f t="shared" si="22"/>
        <v>200000</v>
      </c>
      <c r="BG374" s="593">
        <f t="shared" si="22"/>
        <v>0</v>
      </c>
      <c r="BH374" s="593">
        <f t="shared" si="22"/>
        <v>0</v>
      </c>
      <c r="BI374" s="593">
        <f t="shared" si="22"/>
        <v>2500000</v>
      </c>
      <c r="BJ374" s="593">
        <f t="shared" si="22"/>
        <v>1678571.43</v>
      </c>
      <c r="BK374" s="593">
        <f t="shared" si="22"/>
        <v>1678571.43</v>
      </c>
      <c r="BL374" s="593">
        <f t="shared" si="22"/>
        <v>0</v>
      </c>
      <c r="BM374" s="593">
        <f t="shared" si="22"/>
        <v>0</v>
      </c>
    </row>
    <row r="375" spans="1:65" s="170" customFormat="1" ht="19.5" customHeight="1">
      <c r="A375" s="594"/>
      <c r="B375" s="595" t="s">
        <v>2412</v>
      </c>
      <c r="C375" s="596"/>
      <c r="D375" s="597"/>
      <c r="E375" s="597"/>
      <c r="F375" s="598"/>
      <c r="G375" s="596"/>
      <c r="H375" s="599"/>
      <c r="I375" s="599"/>
      <c r="J375" s="599"/>
      <c r="K375" s="599"/>
      <c r="L375" s="611"/>
      <c r="M375" s="611"/>
      <c r="N375" s="179"/>
      <c r="O375" s="599"/>
      <c r="P375" s="599"/>
      <c r="Q375" s="621"/>
      <c r="R375" s="622"/>
      <c r="S375" s="599"/>
      <c r="T375" s="623"/>
      <c r="U375" s="624"/>
      <c r="V375" s="625">
        <v>600000</v>
      </c>
      <c r="W375" s="624"/>
      <c r="X375" s="599"/>
      <c r="Y375" s="599"/>
      <c r="Z375" s="599"/>
      <c r="AA375" s="599"/>
      <c r="AB375" s="599"/>
      <c r="AC375" s="599"/>
      <c r="AD375" s="599"/>
      <c r="AE375" s="599"/>
      <c r="AF375" s="599"/>
      <c r="AG375" s="599"/>
      <c r="AH375" s="599"/>
      <c r="AI375" s="599"/>
    </row>
    <row r="376" spans="1:65" s="170" customFormat="1" ht="19.5" customHeight="1">
      <c r="A376" s="594"/>
      <c r="B376" s="595"/>
      <c r="C376" s="596"/>
      <c r="D376" s="597"/>
      <c r="E376" s="597"/>
      <c r="F376" s="598"/>
      <c r="G376" s="596"/>
      <c r="H376" s="599"/>
      <c r="I376" s="599"/>
      <c r="J376" s="599"/>
      <c r="K376" s="599"/>
      <c r="L376" s="611"/>
      <c r="M376" s="611"/>
      <c r="N376" s="179"/>
      <c r="O376" s="599"/>
      <c r="P376" s="599"/>
      <c r="Q376" s="621"/>
      <c r="R376" s="622"/>
      <c r="S376" s="599"/>
      <c r="T376" s="623"/>
      <c r="U376" s="624"/>
      <c r="V376" s="626">
        <f>V375+V374</f>
        <v>11261690.289999999</v>
      </c>
      <c r="W376" s="624"/>
      <c r="X376" s="599"/>
      <c r="Y376" s="599"/>
      <c r="Z376" s="599"/>
      <c r="AA376" s="599"/>
      <c r="AB376" s="599"/>
      <c r="AC376" s="599"/>
      <c r="AD376" s="599"/>
      <c r="AE376" s="599"/>
      <c r="AF376" s="599"/>
      <c r="AG376" s="599"/>
      <c r="AH376" s="599"/>
      <c r="AI376" s="599"/>
    </row>
    <row r="377" spans="1:65" ht="25.5" hidden="1" customHeight="1">
      <c r="A377" s="1463" t="s">
        <v>2413</v>
      </c>
      <c r="B377" s="1464"/>
      <c r="C377" s="552"/>
      <c r="D377" s="552"/>
      <c r="E377" s="552"/>
      <c r="F377" s="232"/>
      <c r="G377" s="197"/>
      <c r="H377" s="550"/>
      <c r="I377" s="562"/>
      <c r="J377" s="289"/>
      <c r="K377" s="236"/>
      <c r="L377" s="259"/>
      <c r="M377" s="259"/>
      <c r="N377" s="260"/>
    </row>
    <row r="378" spans="1:65" ht="40.5" hidden="1" customHeight="1">
      <c r="A378" s="600"/>
      <c r="B378" s="600" t="s">
        <v>2414</v>
      </c>
      <c r="C378" s="601"/>
      <c r="D378" s="601"/>
      <c r="E378" s="601"/>
      <c r="F378" s="232"/>
      <c r="G378" s="197"/>
      <c r="H378" s="189"/>
      <c r="I378" s="384"/>
      <c r="J378" s="289"/>
      <c r="K378" s="234"/>
      <c r="L378" s="259"/>
      <c r="M378" s="259"/>
      <c r="N378" s="260"/>
      <c r="O378" s="439"/>
    </row>
    <row r="379" spans="1:65" ht="40.5" hidden="1" customHeight="1">
      <c r="A379" s="387"/>
      <c r="B379" s="205" t="s">
        <v>2415</v>
      </c>
      <c r="C379" s="189" t="s">
        <v>309</v>
      </c>
      <c r="D379" s="189" t="s">
        <v>1428</v>
      </c>
      <c r="E379" s="189" t="s">
        <v>1429</v>
      </c>
      <c r="F379" s="232" t="s">
        <v>2416</v>
      </c>
      <c r="G379" s="197" t="s">
        <v>2417</v>
      </c>
      <c r="H379" s="384"/>
      <c r="I379" s="384"/>
      <c r="J379" s="264">
        <v>9170000</v>
      </c>
      <c r="K379" s="234">
        <f>SUM(H379:J379)</f>
        <v>9170000</v>
      </c>
      <c r="L379" s="259"/>
      <c r="M379" s="259"/>
      <c r="N379" s="260"/>
      <c r="O379" s="439"/>
    </row>
    <row r="380" spans="1:65" ht="40.5" hidden="1" customHeight="1">
      <c r="A380" s="387"/>
      <c r="B380" s="205" t="s">
        <v>2418</v>
      </c>
      <c r="C380" s="189" t="s">
        <v>309</v>
      </c>
      <c r="D380" s="189" t="s">
        <v>1428</v>
      </c>
      <c r="E380" s="189" t="s">
        <v>1429</v>
      </c>
      <c r="F380" s="232" t="s">
        <v>2416</v>
      </c>
      <c r="G380" s="197" t="s">
        <v>2417</v>
      </c>
      <c r="H380" s="384"/>
      <c r="I380" s="384"/>
      <c r="J380" s="264">
        <v>45183500</v>
      </c>
      <c r="K380" s="234">
        <f>SUM(H380:J380)</f>
        <v>45183500</v>
      </c>
      <c r="L380" s="259"/>
      <c r="M380" s="259"/>
      <c r="N380" s="260"/>
    </row>
    <row r="381" spans="1:65" ht="40.5" hidden="1" customHeight="1">
      <c r="A381" s="387"/>
      <c r="B381" s="205" t="s">
        <v>2419</v>
      </c>
      <c r="C381" s="189" t="s">
        <v>309</v>
      </c>
      <c r="D381" s="189" t="s">
        <v>1428</v>
      </c>
      <c r="E381" s="189" t="s">
        <v>1429</v>
      </c>
      <c r="F381" s="232" t="s">
        <v>2416</v>
      </c>
      <c r="G381" s="197" t="s">
        <v>2417</v>
      </c>
      <c r="H381" s="384"/>
      <c r="I381" s="384"/>
      <c r="J381" s="264">
        <v>9198000</v>
      </c>
      <c r="K381" s="234">
        <f>SUM(H381:J381)</f>
        <v>9198000</v>
      </c>
      <c r="L381" s="259"/>
      <c r="M381" s="259"/>
      <c r="N381" s="260"/>
    </row>
    <row r="382" spans="1:65" ht="13.5" hidden="1" customHeight="1">
      <c r="A382" s="387"/>
      <c r="B382" s="205"/>
      <c r="C382" s="189"/>
      <c r="D382" s="189"/>
      <c r="E382" s="189"/>
      <c r="F382" s="232"/>
      <c r="G382" s="197"/>
      <c r="H382" s="384"/>
      <c r="I382" s="384"/>
      <c r="J382" s="264"/>
      <c r="K382" s="234"/>
      <c r="L382" s="259"/>
      <c r="M382" s="259"/>
      <c r="N382" s="260"/>
    </row>
    <row r="383" spans="1:65" ht="43.5" hidden="1" customHeight="1">
      <c r="A383" s="387"/>
      <c r="B383" s="205" t="s">
        <v>2420</v>
      </c>
      <c r="C383" s="189" t="s">
        <v>309</v>
      </c>
      <c r="D383" s="189" t="s">
        <v>1428</v>
      </c>
      <c r="E383" s="189" t="s">
        <v>1429</v>
      </c>
      <c r="F383" s="232" t="s">
        <v>2421</v>
      </c>
      <c r="G383" s="197" t="s">
        <v>2417</v>
      </c>
      <c r="H383" s="384"/>
      <c r="I383" s="384"/>
      <c r="J383" s="264">
        <v>2000000</v>
      </c>
      <c r="K383" s="234">
        <f>SUM(H383:J383)</f>
        <v>2000000</v>
      </c>
      <c r="L383" s="259"/>
      <c r="M383" s="259"/>
      <c r="N383" s="260"/>
    </row>
    <row r="384" spans="1:65" ht="43.5" hidden="1" customHeight="1">
      <c r="A384" s="387"/>
      <c r="B384" s="205" t="s">
        <v>2422</v>
      </c>
      <c r="C384" s="189" t="s">
        <v>309</v>
      </c>
      <c r="D384" s="189" t="s">
        <v>1428</v>
      </c>
      <c r="E384" s="189" t="s">
        <v>1429</v>
      </c>
      <c r="F384" s="232" t="s">
        <v>2423</v>
      </c>
      <c r="G384" s="197" t="s">
        <v>2417</v>
      </c>
      <c r="H384" s="384"/>
      <c r="I384" s="384"/>
      <c r="J384" s="264">
        <v>500000</v>
      </c>
      <c r="K384" s="234">
        <f>SUM(H384:J384)</f>
        <v>500000</v>
      </c>
      <c r="L384" s="259"/>
      <c r="M384" s="259"/>
      <c r="N384" s="260"/>
    </row>
    <row r="385" spans="1:37" ht="43.5" hidden="1" customHeight="1">
      <c r="A385" s="198"/>
      <c r="B385" s="205" t="s">
        <v>2424</v>
      </c>
      <c r="C385" s="389" t="s">
        <v>309</v>
      </c>
      <c r="D385" s="390" t="s">
        <v>1428</v>
      </c>
      <c r="E385" s="390" t="s">
        <v>1429</v>
      </c>
      <c r="F385" s="221" t="s">
        <v>2425</v>
      </c>
      <c r="G385" s="197" t="s">
        <v>2417</v>
      </c>
      <c r="H385" s="470"/>
      <c r="I385" s="259"/>
      <c r="J385" s="264">
        <v>10000000</v>
      </c>
      <c r="K385" s="471">
        <f>SUM(H385:J385)</f>
        <v>10000000</v>
      </c>
      <c r="L385" s="401"/>
      <c r="M385" s="259"/>
      <c r="N385" s="260"/>
      <c r="S385" s="616">
        <f t="shared" ref="S385:S391" si="23">+K385</f>
        <v>10000000</v>
      </c>
      <c r="AJ385" s="537" t="s">
        <v>1757</v>
      </c>
      <c r="AK385" s="537"/>
    </row>
    <row r="386" spans="1:37" ht="43.5" hidden="1" customHeight="1">
      <c r="A386" s="198"/>
      <c r="B386" s="205" t="s">
        <v>2426</v>
      </c>
      <c r="C386" s="389" t="s">
        <v>309</v>
      </c>
      <c r="D386" s="390" t="s">
        <v>1428</v>
      </c>
      <c r="E386" s="390" t="s">
        <v>1429</v>
      </c>
      <c r="F386" s="221" t="s">
        <v>2425</v>
      </c>
      <c r="G386" s="197" t="s">
        <v>2417</v>
      </c>
      <c r="H386" s="470"/>
      <c r="I386" s="259"/>
      <c r="J386" s="264">
        <v>14500000</v>
      </c>
      <c r="K386" s="274">
        <f t="shared" ref="K386:K391" si="24">SUM(I386:J386)</f>
        <v>14500000</v>
      </c>
      <c r="L386" s="401"/>
      <c r="M386" s="259"/>
      <c r="N386" s="260"/>
      <c r="S386" s="616">
        <f t="shared" si="23"/>
        <v>14500000</v>
      </c>
      <c r="AJ386" s="537"/>
      <c r="AK386" s="537"/>
    </row>
    <row r="387" spans="1:37" ht="43.5" hidden="1" customHeight="1">
      <c r="A387" s="198"/>
      <c r="B387" s="205" t="s">
        <v>2427</v>
      </c>
      <c r="C387" s="389" t="s">
        <v>309</v>
      </c>
      <c r="D387" s="390" t="s">
        <v>1428</v>
      </c>
      <c r="E387" s="390" t="s">
        <v>1429</v>
      </c>
      <c r="F387" s="221" t="s">
        <v>2428</v>
      </c>
      <c r="G387" s="197" t="s">
        <v>2417</v>
      </c>
      <c r="H387" s="470"/>
      <c r="I387" s="259"/>
      <c r="J387" s="264">
        <v>8500000</v>
      </c>
      <c r="K387" s="274">
        <f t="shared" si="24"/>
        <v>8500000</v>
      </c>
      <c r="L387" s="401"/>
      <c r="M387" s="259"/>
      <c r="N387" s="260"/>
      <c r="S387" s="616">
        <f t="shared" si="23"/>
        <v>8500000</v>
      </c>
      <c r="AJ387" s="537"/>
      <c r="AK387" s="537"/>
    </row>
    <row r="388" spans="1:37" ht="43.5" hidden="1" customHeight="1">
      <c r="A388" s="198"/>
      <c r="B388" s="205" t="s">
        <v>2429</v>
      </c>
      <c r="C388" s="389" t="s">
        <v>2430</v>
      </c>
      <c r="D388" s="390" t="s">
        <v>1428</v>
      </c>
      <c r="E388" s="390" t="s">
        <v>1429</v>
      </c>
      <c r="F388" s="221" t="s">
        <v>2431</v>
      </c>
      <c r="G388" s="197" t="s">
        <v>2417</v>
      </c>
      <c r="H388" s="470"/>
      <c r="I388" s="259"/>
      <c r="J388" s="264">
        <v>8000000</v>
      </c>
      <c r="K388" s="274">
        <f t="shared" si="24"/>
        <v>8000000</v>
      </c>
      <c r="L388" s="401"/>
      <c r="M388" s="259"/>
      <c r="N388" s="260"/>
      <c r="S388" s="616">
        <f t="shared" si="23"/>
        <v>8000000</v>
      </c>
      <c r="AJ388" s="537"/>
      <c r="AK388" s="537"/>
    </row>
    <row r="389" spans="1:37" ht="43.5" hidden="1" customHeight="1">
      <c r="A389" s="198"/>
      <c r="B389" s="205" t="s">
        <v>2432</v>
      </c>
      <c r="C389" s="389" t="s">
        <v>2430</v>
      </c>
      <c r="D389" s="390" t="s">
        <v>1428</v>
      </c>
      <c r="E389" s="390" t="s">
        <v>1429</v>
      </c>
      <c r="F389" s="221" t="s">
        <v>2433</v>
      </c>
      <c r="G389" s="197" t="s">
        <v>2417</v>
      </c>
      <c r="H389" s="470"/>
      <c r="I389" s="259"/>
      <c r="J389" s="264">
        <v>2055000</v>
      </c>
      <c r="K389" s="274">
        <f t="shared" si="24"/>
        <v>2055000</v>
      </c>
      <c r="L389" s="401"/>
      <c r="M389" s="259"/>
      <c r="N389" s="260"/>
      <c r="S389" s="616">
        <f t="shared" si="23"/>
        <v>2055000</v>
      </c>
      <c r="AJ389" s="537"/>
      <c r="AK389" s="537"/>
    </row>
    <row r="390" spans="1:37" ht="43.5" hidden="1" customHeight="1">
      <c r="A390" s="198"/>
      <c r="B390" s="205" t="s">
        <v>2434</v>
      </c>
      <c r="C390" s="389" t="s">
        <v>1621</v>
      </c>
      <c r="D390" s="390" t="s">
        <v>1428</v>
      </c>
      <c r="E390" s="390" t="s">
        <v>1429</v>
      </c>
      <c r="F390" s="221" t="s">
        <v>1959</v>
      </c>
      <c r="G390" s="197" t="s">
        <v>2417</v>
      </c>
      <c r="H390" s="470"/>
      <c r="I390" s="259">
        <v>2000000</v>
      </c>
      <c r="J390" s="264"/>
      <c r="K390" s="274">
        <f t="shared" si="24"/>
        <v>2000000</v>
      </c>
      <c r="L390" s="401"/>
      <c r="M390" s="259"/>
      <c r="N390" s="260"/>
      <c r="S390" s="616">
        <f t="shared" si="23"/>
        <v>2000000</v>
      </c>
      <c r="AJ390" s="537"/>
      <c r="AK390" s="537"/>
    </row>
    <row r="391" spans="1:37" ht="43.5" hidden="1" customHeight="1">
      <c r="A391" s="198"/>
      <c r="B391" s="205" t="s">
        <v>2435</v>
      </c>
      <c r="C391" s="389" t="s">
        <v>1621</v>
      </c>
      <c r="D391" s="390" t="s">
        <v>1428</v>
      </c>
      <c r="E391" s="390" t="s">
        <v>1429</v>
      </c>
      <c r="F391" s="221" t="s">
        <v>2436</v>
      </c>
      <c r="G391" s="197" t="s">
        <v>2417</v>
      </c>
      <c r="H391" s="470"/>
      <c r="I391" s="259"/>
      <c r="J391" s="264">
        <v>1300000</v>
      </c>
      <c r="K391" s="274">
        <f t="shared" si="24"/>
        <v>1300000</v>
      </c>
      <c r="L391" s="401"/>
      <c r="M391" s="259"/>
      <c r="N391" s="260"/>
      <c r="S391" s="616">
        <f t="shared" si="23"/>
        <v>1300000</v>
      </c>
      <c r="AJ391" s="537"/>
      <c r="AK391" s="537"/>
    </row>
    <row r="392" spans="1:37" ht="32.25" hidden="1" customHeight="1">
      <c r="A392" s="387"/>
      <c r="B392" s="205" t="s">
        <v>1384</v>
      </c>
      <c r="C392" s="189"/>
      <c r="D392" s="189"/>
      <c r="E392" s="189"/>
      <c r="F392" s="232"/>
      <c r="G392" s="197"/>
      <c r="H392" s="384"/>
      <c r="I392" s="384"/>
      <c r="J392" s="264"/>
      <c r="K392" s="234">
        <f>SUM(K378:K391)</f>
        <v>112406500</v>
      </c>
      <c r="L392" s="259"/>
      <c r="M392" s="259"/>
      <c r="N392" s="260"/>
      <c r="U392" s="185">
        <f t="shared" ref="U392" si="25">+K392</f>
        <v>112406500</v>
      </c>
    </row>
    <row r="393" spans="1:37" s="170" customFormat="1" ht="14.25" customHeight="1">
      <c r="A393" s="594"/>
      <c r="B393" s="595"/>
      <c r="C393" s="596"/>
      <c r="D393" s="597"/>
      <c r="E393" s="597"/>
      <c r="F393" s="598"/>
      <c r="G393" s="596"/>
      <c r="H393" s="599"/>
      <c r="I393" s="599"/>
      <c r="J393" s="599"/>
      <c r="K393" s="599"/>
      <c r="L393" s="611"/>
      <c r="M393" s="611"/>
      <c r="N393" s="179"/>
      <c r="O393" s="599"/>
      <c r="P393" s="599"/>
      <c r="Q393" s="621"/>
      <c r="R393" s="622"/>
      <c r="S393" s="599"/>
      <c r="T393" s="623"/>
      <c r="U393" s="624"/>
      <c r="V393" s="625"/>
      <c r="W393" s="624"/>
      <c r="X393" s="599"/>
      <c r="Y393" s="599"/>
      <c r="Z393" s="599"/>
      <c r="AA393" s="599"/>
      <c r="AB393" s="599"/>
      <c r="AC393" s="599"/>
      <c r="AD393" s="599"/>
      <c r="AE393" s="599"/>
      <c r="AF393" s="599"/>
      <c r="AG393" s="599"/>
      <c r="AH393" s="599"/>
      <c r="AI393" s="599"/>
    </row>
    <row r="394" spans="1:37" s="170" customFormat="1" ht="23.25" customHeight="1">
      <c r="A394" s="634"/>
      <c r="B394" s="635" t="s">
        <v>438</v>
      </c>
      <c r="F394" s="636"/>
      <c r="G394" s="596"/>
      <c r="H394" s="176"/>
      <c r="I394" s="176" t="s">
        <v>2437</v>
      </c>
      <c r="K394" s="655"/>
      <c r="L394" s="178"/>
      <c r="M394" s="178"/>
      <c r="N394" s="179"/>
      <c r="O394" s="656"/>
      <c r="P394" s="656"/>
      <c r="Q394" s="665"/>
      <c r="R394" s="666"/>
      <c r="S394" s="667"/>
      <c r="T394" s="668"/>
      <c r="U394" s="669"/>
      <c r="V394" s="670"/>
      <c r="W394" s="671"/>
      <c r="X394" s="656"/>
      <c r="Y394" s="656"/>
      <c r="Z394" s="656"/>
      <c r="AA394" s="656"/>
      <c r="AB394" s="656"/>
      <c r="AC394" s="656"/>
      <c r="AD394" s="656"/>
      <c r="AE394" s="656"/>
      <c r="AF394" s="656"/>
      <c r="AG394" s="656"/>
      <c r="AH394" s="656"/>
      <c r="AI394" s="656"/>
    </row>
    <row r="395" spans="1:37" s="170" customFormat="1" ht="43.5" customHeight="1">
      <c r="B395" s="637"/>
      <c r="F395" s="636"/>
      <c r="G395" s="596"/>
      <c r="H395" s="176"/>
      <c r="I395" s="176"/>
      <c r="J395" s="177"/>
      <c r="K395" s="655"/>
      <c r="L395" s="178"/>
      <c r="M395" s="178"/>
      <c r="N395" s="179"/>
      <c r="O395" s="656"/>
      <c r="P395" s="656"/>
      <c r="Q395" s="665"/>
      <c r="R395" s="666"/>
      <c r="S395" s="667"/>
      <c r="T395" s="668"/>
      <c r="U395" s="669"/>
      <c r="V395" s="670"/>
      <c r="W395" s="671"/>
      <c r="X395" s="656"/>
      <c r="Y395" s="656"/>
      <c r="Z395" s="656"/>
      <c r="AA395" s="656"/>
      <c r="AB395" s="656"/>
      <c r="AC395" s="656"/>
      <c r="AD395" s="656"/>
      <c r="AE395" s="656"/>
      <c r="AF395" s="656"/>
      <c r="AG395" s="656"/>
      <c r="AH395" s="656"/>
      <c r="AI395" s="656"/>
    </row>
    <row r="396" spans="1:37" s="170" customFormat="1" ht="17.25" customHeight="1">
      <c r="B396" s="638" t="s">
        <v>2438</v>
      </c>
      <c r="F396" s="639" t="s">
        <v>2439</v>
      </c>
      <c r="G396" s="596"/>
      <c r="H396" s="1465"/>
      <c r="I396" s="1465"/>
      <c r="J396" s="1455" t="s">
        <v>2440</v>
      </c>
      <c r="K396" s="1455"/>
      <c r="L396" s="657"/>
      <c r="M396" s="178"/>
      <c r="N396" s="179"/>
      <c r="O396" s="656"/>
      <c r="P396" s="656"/>
      <c r="Q396" s="665"/>
      <c r="R396" s="666"/>
      <c r="S396" s="667"/>
      <c r="T396" s="668"/>
      <c r="U396" s="669"/>
      <c r="V396" s="670"/>
      <c r="W396" s="671"/>
      <c r="X396" s="656"/>
      <c r="Y396" s="656"/>
      <c r="Z396" s="656"/>
      <c r="AA396" s="656"/>
      <c r="AB396" s="656"/>
      <c r="AC396" s="656"/>
      <c r="AD396" s="656"/>
      <c r="AE396" s="656"/>
      <c r="AF396" s="656"/>
      <c r="AG396" s="656"/>
      <c r="AH396" s="656"/>
      <c r="AI396" s="656"/>
    </row>
    <row r="397" spans="1:37" s="170" customFormat="1" ht="21" customHeight="1">
      <c r="B397" s="597" t="s">
        <v>2441</v>
      </c>
      <c r="D397" s="640"/>
      <c r="F397" s="641" t="s">
        <v>2442</v>
      </c>
      <c r="G397" s="596"/>
      <c r="H397" s="1456"/>
      <c r="I397" s="1456"/>
      <c r="J397" s="1456" t="s">
        <v>443</v>
      </c>
      <c r="K397" s="1456"/>
      <c r="L397" s="658"/>
      <c r="M397" s="178"/>
      <c r="N397" s="179"/>
      <c r="O397" s="656"/>
      <c r="P397" s="656"/>
      <c r="Q397" s="665"/>
      <c r="R397" s="666"/>
      <c r="S397" s="667"/>
      <c r="T397" s="668"/>
      <c r="U397" s="669"/>
      <c r="V397" s="670"/>
      <c r="W397" s="671"/>
      <c r="X397" s="656"/>
      <c r="Y397" s="656"/>
      <c r="Z397" s="656"/>
      <c r="AA397" s="656"/>
      <c r="AB397" s="656"/>
      <c r="AC397" s="656"/>
      <c r="AD397" s="656"/>
      <c r="AE397" s="656"/>
      <c r="AF397" s="656"/>
      <c r="AG397" s="656"/>
      <c r="AH397" s="656"/>
      <c r="AI397" s="656"/>
    </row>
    <row r="398" spans="1:37" s="170" customFormat="1" ht="28.5" customHeight="1">
      <c r="B398" s="597" t="s">
        <v>2443</v>
      </c>
      <c r="D398" s="640"/>
      <c r="F398" s="597" t="s">
        <v>2443</v>
      </c>
      <c r="G398" s="596"/>
      <c r="H398" s="1456"/>
      <c r="I398" s="1456"/>
      <c r="J398" s="177"/>
      <c r="K398" s="176"/>
      <c r="L398" s="658"/>
      <c r="M398" s="178"/>
      <c r="N398" s="179"/>
      <c r="O398" s="656"/>
      <c r="P398" s="656"/>
      <c r="Q398" s="665"/>
      <c r="R398" s="666"/>
      <c r="S398" s="667"/>
      <c r="T398" s="668"/>
      <c r="U398" s="669"/>
      <c r="V398" s="670"/>
      <c r="W398" s="671"/>
      <c r="X398" s="656"/>
      <c r="Y398" s="656"/>
      <c r="Z398" s="656"/>
      <c r="AA398" s="656"/>
      <c r="AB398" s="656"/>
      <c r="AC398" s="656"/>
      <c r="AD398" s="656"/>
      <c r="AE398" s="656"/>
      <c r="AF398" s="656"/>
      <c r="AG398" s="656"/>
      <c r="AH398" s="656"/>
      <c r="AI398" s="656"/>
    </row>
    <row r="399" spans="1:37" s="171" customFormat="1" ht="23.25" customHeight="1">
      <c r="B399" s="642"/>
      <c r="D399" s="643"/>
      <c r="F399" s="642"/>
      <c r="G399" s="644"/>
      <c r="H399" s="645"/>
      <c r="I399" s="645"/>
      <c r="J399" s="177"/>
      <c r="K399" s="642"/>
      <c r="L399" s="659"/>
      <c r="M399" s="178"/>
      <c r="N399" s="179"/>
      <c r="O399" s="660"/>
      <c r="P399" s="660"/>
      <c r="Q399" s="672"/>
      <c r="R399" s="673"/>
      <c r="S399" s="674"/>
      <c r="T399" s="675"/>
      <c r="U399" s="676"/>
      <c r="V399" s="677"/>
      <c r="W399" s="678"/>
      <c r="X399" s="660"/>
      <c r="Y399" s="660"/>
      <c r="Z399" s="660"/>
      <c r="AA399" s="660"/>
      <c r="AB399" s="660"/>
      <c r="AC399" s="660"/>
      <c r="AD399" s="660"/>
      <c r="AE399" s="660"/>
      <c r="AF399" s="660"/>
      <c r="AG399" s="660"/>
      <c r="AH399" s="660"/>
      <c r="AI399" s="660"/>
    </row>
    <row r="419" spans="1:65" ht="32.25" customHeight="1">
      <c r="A419" s="387"/>
      <c r="B419" s="205"/>
      <c r="C419" s="189"/>
      <c r="D419" s="189"/>
      <c r="E419" s="189"/>
      <c r="F419" s="232"/>
      <c r="G419" s="197"/>
      <c r="H419" s="384"/>
      <c r="I419" s="384"/>
      <c r="J419" s="264"/>
      <c r="K419" s="234"/>
      <c r="L419" s="259"/>
      <c r="M419" s="259"/>
      <c r="N419" s="260"/>
    </row>
    <row r="420" spans="1:65" ht="32.25" customHeight="1">
      <c r="A420" s="387"/>
      <c r="B420" s="205"/>
      <c r="C420" s="189"/>
      <c r="D420" s="189"/>
      <c r="E420" s="189"/>
      <c r="F420" s="232"/>
      <c r="G420" s="197"/>
      <c r="H420" s="384"/>
      <c r="I420" s="384"/>
      <c r="J420" s="264"/>
      <c r="K420" s="234"/>
      <c r="L420" s="259"/>
      <c r="M420" s="259"/>
      <c r="N420" s="260"/>
    </row>
    <row r="421" spans="1:65" ht="32.25" customHeight="1">
      <c r="A421" s="387"/>
      <c r="B421" s="205"/>
      <c r="C421" s="189"/>
      <c r="D421" s="189"/>
      <c r="E421" s="189"/>
      <c r="F421" s="232"/>
      <c r="G421" s="197"/>
      <c r="H421" s="384"/>
      <c r="I421" s="384"/>
      <c r="J421" s="264"/>
      <c r="K421" s="234"/>
      <c r="L421" s="259"/>
      <c r="M421" s="259"/>
      <c r="N421" s="260"/>
    </row>
    <row r="422" spans="1:65" ht="32.25" customHeight="1">
      <c r="A422" s="387"/>
      <c r="B422" s="205"/>
      <c r="C422" s="189"/>
      <c r="D422" s="189"/>
      <c r="E422" s="189"/>
      <c r="F422" s="232"/>
      <c r="G422" s="197"/>
      <c r="H422" s="384"/>
      <c r="I422" s="384"/>
      <c r="J422" s="264"/>
      <c r="K422" s="234"/>
      <c r="L422" s="259"/>
      <c r="M422" s="259"/>
      <c r="N422" s="260"/>
    </row>
    <row r="423" spans="1:65">
      <c r="A423" s="594"/>
      <c r="B423" s="646"/>
      <c r="C423" s="596"/>
      <c r="D423" s="597"/>
      <c r="E423" s="597"/>
      <c r="F423" s="635"/>
      <c r="G423" s="596"/>
      <c r="H423" s="597"/>
      <c r="I423" s="647"/>
      <c r="K423" s="661"/>
    </row>
    <row r="424" spans="1:65">
      <c r="A424" s="594"/>
      <c r="B424" s="646"/>
      <c r="C424" s="596"/>
      <c r="D424" s="597"/>
      <c r="E424" s="597"/>
      <c r="F424" s="635"/>
      <c r="G424" s="596"/>
      <c r="H424" s="647"/>
      <c r="I424" s="647"/>
      <c r="J424" s="647"/>
      <c r="K424" s="647"/>
      <c r="L424" s="662"/>
      <c r="M424" s="662"/>
    </row>
    <row r="425" spans="1:65">
      <c r="A425" s="634"/>
      <c r="C425" s="170"/>
      <c r="D425" s="170"/>
      <c r="E425" s="170"/>
      <c r="F425" s="636"/>
      <c r="G425" s="596"/>
      <c r="H425" s="648"/>
      <c r="I425" s="648"/>
      <c r="J425" s="648"/>
      <c r="K425" s="663"/>
      <c r="L425" s="664"/>
      <c r="M425" s="664"/>
    </row>
    <row r="426" spans="1:65" s="171" customFormat="1" ht="22.8">
      <c r="A426" s="649"/>
      <c r="B426" s="642" t="s">
        <v>438</v>
      </c>
      <c r="F426" s="650"/>
      <c r="G426" s="644"/>
      <c r="H426" s="651"/>
      <c r="I426" s="651"/>
      <c r="J426" s="176" t="s">
        <v>2437</v>
      </c>
      <c r="K426" s="655"/>
      <c r="L426" s="178"/>
      <c r="M426" s="178"/>
      <c r="N426" s="179"/>
      <c r="O426" s="660"/>
      <c r="P426" s="660"/>
      <c r="Q426" s="672"/>
      <c r="R426" s="673"/>
      <c r="S426" s="674"/>
      <c r="T426" s="675"/>
      <c r="U426" s="676"/>
      <c r="V426" s="677"/>
      <c r="W426" s="678"/>
      <c r="X426" s="660"/>
      <c r="Y426" s="660"/>
      <c r="Z426" s="660"/>
      <c r="AA426" s="660"/>
      <c r="AB426" s="660"/>
      <c r="AC426" s="660"/>
      <c r="AD426" s="660"/>
      <c r="AE426" s="660"/>
      <c r="AF426" s="660"/>
      <c r="AG426" s="660"/>
      <c r="AH426" s="660"/>
      <c r="AI426" s="660"/>
    </row>
    <row r="427" spans="1:65" s="171" customFormat="1" ht="22.8">
      <c r="B427" s="642"/>
      <c r="F427" s="650"/>
      <c r="G427" s="644"/>
      <c r="H427" s="651"/>
      <c r="I427" s="651"/>
      <c r="J427" s="177"/>
      <c r="K427" s="655"/>
      <c r="L427" s="178"/>
      <c r="M427" s="178"/>
      <c r="N427" s="179"/>
      <c r="O427" s="660"/>
      <c r="P427" s="660"/>
      <c r="Q427" s="672"/>
      <c r="R427" s="673"/>
      <c r="S427" s="674"/>
      <c r="T427" s="675"/>
      <c r="U427" s="676"/>
      <c r="V427" s="677"/>
      <c r="W427" s="678"/>
      <c r="X427" s="660"/>
      <c r="Y427" s="660"/>
      <c r="Z427" s="660"/>
      <c r="AA427" s="660"/>
      <c r="AB427" s="660"/>
      <c r="AC427" s="660"/>
      <c r="AD427" s="660"/>
      <c r="AE427" s="660"/>
      <c r="AF427" s="660"/>
      <c r="AG427" s="660"/>
      <c r="AH427" s="660"/>
      <c r="AI427" s="660"/>
    </row>
    <row r="428" spans="1:65" s="171" customFormat="1" ht="22.8">
      <c r="B428" s="642"/>
      <c r="F428" s="650"/>
      <c r="G428" s="644"/>
      <c r="H428" s="651"/>
      <c r="I428" s="651"/>
      <c r="J428" s="177"/>
      <c r="K428" s="655"/>
      <c r="L428" s="178"/>
      <c r="M428" s="178"/>
      <c r="N428" s="179"/>
      <c r="O428" s="660"/>
      <c r="P428" s="660"/>
      <c r="Q428" s="672"/>
      <c r="R428" s="673"/>
      <c r="S428" s="674"/>
      <c r="T428" s="675"/>
      <c r="U428" s="676"/>
      <c r="V428" s="677"/>
      <c r="W428" s="678"/>
      <c r="X428" s="660"/>
      <c r="Y428" s="660"/>
      <c r="Z428" s="660"/>
      <c r="AA428" s="660"/>
      <c r="AB428" s="660"/>
      <c r="AC428" s="660"/>
      <c r="AD428" s="660"/>
      <c r="AE428" s="660"/>
      <c r="AF428" s="660"/>
      <c r="AG428" s="660"/>
      <c r="AH428" s="660"/>
      <c r="AI428" s="660"/>
    </row>
    <row r="429" spans="1:65" s="171" customFormat="1" ht="22.8">
      <c r="B429" s="652" t="s">
        <v>2444</v>
      </c>
      <c r="F429" s="653" t="s">
        <v>2445</v>
      </c>
      <c r="G429" s="644"/>
      <c r="H429" s="1457"/>
      <c r="I429" s="1457"/>
      <c r="J429" s="177"/>
      <c r="K429" s="1458"/>
      <c r="L429" s="1458"/>
      <c r="M429" s="178"/>
      <c r="N429" s="179"/>
      <c r="O429" s="660"/>
      <c r="P429" s="660"/>
      <c r="Q429" s="672"/>
      <c r="R429" s="673"/>
      <c r="S429" s="674"/>
      <c r="T429" s="675"/>
      <c r="U429" s="676"/>
      <c r="V429" s="677"/>
      <c r="W429" s="678"/>
      <c r="X429" s="660"/>
      <c r="Y429" s="660"/>
      <c r="Z429" s="660"/>
      <c r="AA429" s="660"/>
      <c r="AB429" s="660"/>
      <c r="AC429" s="660"/>
      <c r="AD429" s="660"/>
      <c r="AE429" s="660"/>
      <c r="AF429" s="660"/>
      <c r="AG429" s="660"/>
      <c r="AH429" s="660"/>
      <c r="AI429" s="660"/>
    </row>
    <row r="430" spans="1:65" s="171" customFormat="1" ht="22.8">
      <c r="B430" s="642" t="s">
        <v>2441</v>
      </c>
      <c r="D430" s="643"/>
      <c r="F430" s="654" t="s">
        <v>2442</v>
      </c>
      <c r="G430" s="644"/>
      <c r="H430" s="1447"/>
      <c r="I430" s="1447"/>
      <c r="J430" s="177"/>
      <c r="K430" s="1448" t="s">
        <v>443</v>
      </c>
      <c r="L430" s="1448"/>
      <c r="M430" s="178"/>
      <c r="N430" s="179"/>
      <c r="O430" s="660"/>
      <c r="P430" s="660"/>
      <c r="Q430" s="672"/>
      <c r="R430" s="673"/>
      <c r="S430" s="674"/>
      <c r="T430" s="675"/>
      <c r="U430" s="676"/>
      <c r="V430" s="677"/>
      <c r="W430" s="678"/>
      <c r="X430" s="660"/>
      <c r="Y430" s="660"/>
      <c r="Z430" s="660"/>
      <c r="AA430" s="660"/>
      <c r="AB430" s="660"/>
      <c r="AC430" s="660"/>
      <c r="AD430" s="660"/>
      <c r="AE430" s="660"/>
      <c r="AF430" s="660"/>
      <c r="AG430" s="660"/>
      <c r="AH430" s="660"/>
      <c r="AI430" s="660"/>
    </row>
    <row r="431" spans="1:65" s="171" customFormat="1" ht="23.25" customHeight="1">
      <c r="B431" s="642" t="s">
        <v>2446</v>
      </c>
      <c r="D431" s="643"/>
      <c r="F431" s="642" t="s">
        <v>2446</v>
      </c>
      <c r="G431" s="644"/>
      <c r="H431" s="1447"/>
      <c r="I431" s="1447"/>
      <c r="J431" s="177"/>
      <c r="K431" s="1448" t="s">
        <v>2446</v>
      </c>
      <c r="L431" s="1448"/>
      <c r="M431" s="178"/>
      <c r="N431" s="179"/>
      <c r="O431" s="660"/>
      <c r="P431" s="660"/>
      <c r="Q431" s="672"/>
      <c r="R431" s="673"/>
      <c r="S431" s="674"/>
      <c r="T431" s="675"/>
      <c r="U431" s="676"/>
      <c r="V431" s="677"/>
      <c r="W431" s="678"/>
      <c r="X431" s="660"/>
      <c r="Y431" s="660"/>
      <c r="Z431" s="660"/>
      <c r="AA431" s="660"/>
      <c r="AB431" s="660"/>
      <c r="AC431" s="660"/>
      <c r="AD431" s="660"/>
      <c r="AE431" s="660"/>
      <c r="AF431" s="660"/>
      <c r="AG431" s="660"/>
      <c r="AH431" s="660"/>
      <c r="AI431" s="660"/>
      <c r="BM431" s="171">
        <v>41</v>
      </c>
    </row>
  </sheetData>
  <autoFilter ref="Q6:AI9" xr:uid="{00000000-0009-0000-0000-000011000000}"/>
  <mergeCells count="53">
    <mergeCell ref="A1:N1"/>
    <mergeCell ref="A2:N2"/>
    <mergeCell ref="A3:N3"/>
    <mergeCell ref="A4:N4"/>
    <mergeCell ref="X6:AI6"/>
    <mergeCell ref="V6:V9"/>
    <mergeCell ref="W6:W9"/>
    <mergeCell ref="X7:X9"/>
    <mergeCell ref="Y7:Y9"/>
    <mergeCell ref="Z7:Z9"/>
    <mergeCell ref="AA7:AA9"/>
    <mergeCell ref="AB7:AB9"/>
    <mergeCell ref="AC7:AC9"/>
    <mergeCell ref="AD7:AD9"/>
    <mergeCell ref="AE7:AE9"/>
    <mergeCell ref="AF7:AF9"/>
    <mergeCell ref="A210:F210"/>
    <mergeCell ref="B224:C224"/>
    <mergeCell ref="A284:F284"/>
    <mergeCell ref="A377:B377"/>
    <mergeCell ref="H396:I396"/>
    <mergeCell ref="J396:K396"/>
    <mergeCell ref="H397:I397"/>
    <mergeCell ref="J397:K397"/>
    <mergeCell ref="H398:I398"/>
    <mergeCell ref="H429:I429"/>
    <mergeCell ref="K429:L429"/>
    <mergeCell ref="H430:I430"/>
    <mergeCell ref="K430:L430"/>
    <mergeCell ref="H431:I431"/>
    <mergeCell ref="K431:L431"/>
    <mergeCell ref="A6:A9"/>
    <mergeCell ref="B6:B9"/>
    <mergeCell ref="C6:C9"/>
    <mergeCell ref="D8:D9"/>
    <mergeCell ref="E8:E9"/>
    <mergeCell ref="F6:F9"/>
    <mergeCell ref="G6:G9"/>
    <mergeCell ref="H8:H9"/>
    <mergeCell ref="I8:I9"/>
    <mergeCell ref="J8:J9"/>
    <mergeCell ref="K6:K9"/>
    <mergeCell ref="L8:L9"/>
    <mergeCell ref="AG7:AG9"/>
    <mergeCell ref="AI7:AI9"/>
    <mergeCell ref="H6:J7"/>
    <mergeCell ref="D6:E7"/>
    <mergeCell ref="L6:M7"/>
    <mergeCell ref="M8:M9"/>
    <mergeCell ref="N6:N9"/>
    <mergeCell ref="O6:O9"/>
    <mergeCell ref="S6:S9"/>
    <mergeCell ref="U6:U9"/>
  </mergeCells>
  <pageMargins left="0.5" right="0" top="0.5" bottom="0.75" header="0.3" footer="0.3"/>
  <pageSetup paperSize="5" scale="70" orientation="landscape"/>
  <headerFooter>
    <oddFooter>&amp;CPage &amp;P of &amp;N</oddFooter>
  </headerFooter>
  <rowBreaks count="1" manualBreakCount="1">
    <brk id="54" max="13" man="1"/>
  </rowBreaks>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M84"/>
  <sheetViews>
    <sheetView topLeftCell="A14" zoomScale="85" zoomScaleNormal="85" zoomScaleSheetLayoutView="150" workbookViewId="0">
      <selection activeCell="F17" sqref="F17"/>
    </sheetView>
  </sheetViews>
  <sheetFormatPr defaultColWidth="9.109375" defaultRowHeight="15.6"/>
  <cols>
    <col min="1" max="1" width="3" customWidth="1"/>
    <col min="2" max="2" width="20.33203125" customWidth="1"/>
    <col min="3" max="3" width="22.109375" customWidth="1"/>
    <col min="4" max="4" width="17" style="11" customWidth="1"/>
    <col min="5" max="5" width="22.5546875" customWidth="1"/>
    <col min="6" max="6" width="31.5546875" customWidth="1"/>
    <col min="7" max="7" width="23.6640625" style="12" customWidth="1"/>
    <col min="8" max="8" width="13.6640625" style="12" customWidth="1"/>
    <col min="9" max="9" width="15.109375" style="12" customWidth="1"/>
    <col min="10" max="10" width="9.88671875" style="13" customWidth="1"/>
    <col min="11" max="11" width="32.88671875" hidden="1" customWidth="1"/>
    <col min="12" max="12" width="24.5546875" hidden="1" customWidth="1"/>
    <col min="13" max="13" width="18.33203125" style="98" customWidth="1"/>
  </cols>
  <sheetData>
    <row r="1" spans="1:13" ht="18">
      <c r="B1" s="1263" t="s">
        <v>0</v>
      </c>
      <c r="C1" s="1263"/>
      <c r="D1" s="1263"/>
      <c r="E1" s="1263"/>
      <c r="F1" s="1263"/>
      <c r="G1" s="1263"/>
      <c r="H1" s="1263"/>
      <c r="I1" s="1263"/>
      <c r="J1" s="1263"/>
    </row>
    <row r="2" spans="1:13" ht="18">
      <c r="B2" s="1263" t="s">
        <v>831</v>
      </c>
      <c r="C2" s="1263"/>
      <c r="D2" s="1263"/>
      <c r="E2" s="1263"/>
      <c r="F2" s="1263"/>
      <c r="G2" s="1263"/>
      <c r="H2" s="1263"/>
      <c r="I2" s="1263"/>
      <c r="J2" s="1263"/>
    </row>
    <row r="3" spans="1:13" ht="18">
      <c r="B3" s="14"/>
      <c r="C3" s="14"/>
      <c r="D3" s="14"/>
      <c r="E3" s="14"/>
      <c r="F3" s="14"/>
      <c r="G3" s="15"/>
      <c r="H3" s="15"/>
      <c r="I3" s="85"/>
      <c r="J3" s="14"/>
    </row>
    <row r="4" spans="1:13">
      <c r="B4" s="16" t="s">
        <v>2</v>
      </c>
      <c r="C4" s="16" t="s">
        <v>3</v>
      </c>
      <c r="E4" s="16" t="s">
        <v>8</v>
      </c>
      <c r="F4" s="17">
        <v>891567970</v>
      </c>
    </row>
    <row r="5" spans="1:13">
      <c r="B5" s="16" t="s">
        <v>4</v>
      </c>
      <c r="C5" s="16" t="s">
        <v>5</v>
      </c>
      <c r="E5" s="16" t="s">
        <v>9</v>
      </c>
      <c r="F5" s="17">
        <v>48192001.149999999</v>
      </c>
    </row>
    <row r="6" spans="1:13">
      <c r="B6" s="16" t="s">
        <v>6</v>
      </c>
      <c r="C6" s="16" t="s">
        <v>7</v>
      </c>
    </row>
    <row r="8" spans="1:13" ht="15" customHeight="1">
      <c r="B8" s="1240" t="s">
        <v>10</v>
      </c>
      <c r="C8" s="1240" t="s">
        <v>12</v>
      </c>
      <c r="D8" s="1240" t="s">
        <v>289</v>
      </c>
      <c r="E8" s="1245" t="s">
        <v>14</v>
      </c>
      <c r="F8" s="1240" t="s">
        <v>290</v>
      </c>
      <c r="G8" s="1264" t="s">
        <v>17</v>
      </c>
      <c r="H8" s="1265"/>
      <c r="I8" s="1265"/>
      <c r="J8" s="1238" t="s">
        <v>291</v>
      </c>
      <c r="M8" s="132" t="s">
        <v>989</v>
      </c>
    </row>
    <row r="9" spans="1:13" ht="21" customHeight="1">
      <c r="B9" s="1241"/>
      <c r="C9" s="1241"/>
      <c r="D9" s="1241"/>
      <c r="E9" s="1246"/>
      <c r="F9" s="1241"/>
      <c r="G9" s="1266" t="s">
        <v>32</v>
      </c>
      <c r="H9" s="1267"/>
      <c r="I9" s="1267"/>
      <c r="J9" s="1239"/>
      <c r="M9" s="132"/>
    </row>
    <row r="10" spans="1:13" ht="18">
      <c r="B10" s="1065" t="s">
        <v>27</v>
      </c>
      <c r="C10" s="1065" t="s">
        <v>28</v>
      </c>
      <c r="D10" s="1066" t="s">
        <v>29</v>
      </c>
      <c r="E10" s="1065" t="s">
        <v>30</v>
      </c>
      <c r="F10" s="1067" t="s">
        <v>31</v>
      </c>
      <c r="G10" s="18" t="s">
        <v>23</v>
      </c>
      <c r="H10" s="18" t="s">
        <v>24</v>
      </c>
      <c r="I10" s="86" t="s">
        <v>25</v>
      </c>
      <c r="J10" s="1066" t="s">
        <v>33</v>
      </c>
      <c r="M10" s="132"/>
    </row>
    <row r="11" spans="1:13" s="95" customFormat="1" ht="18">
      <c r="B11" s="1068" t="s">
        <v>292</v>
      </c>
      <c r="C11" s="19"/>
      <c r="D11" s="20"/>
      <c r="E11" s="19"/>
      <c r="F11" s="21"/>
      <c r="G11" s="22"/>
      <c r="H11" s="22"/>
      <c r="I11" s="87"/>
      <c r="J11" s="20"/>
      <c r="M11" s="133"/>
    </row>
    <row r="12" spans="1:13" s="96" customFormat="1" ht="275.25" customHeight="1">
      <c r="A12" s="96">
        <v>1</v>
      </c>
      <c r="B12" s="99" t="s">
        <v>836</v>
      </c>
      <c r="C12" s="100" t="s">
        <v>837</v>
      </c>
      <c r="D12" s="101" t="s">
        <v>352</v>
      </c>
      <c r="E12" s="1108" t="s">
        <v>353</v>
      </c>
      <c r="F12" s="103" t="s">
        <v>838</v>
      </c>
      <c r="G12" s="104" t="s">
        <v>2447</v>
      </c>
      <c r="H12" s="104" t="s">
        <v>840</v>
      </c>
      <c r="I12" s="104"/>
      <c r="J12" s="103" t="s">
        <v>71</v>
      </c>
      <c r="K12" s="134"/>
      <c r="L12" s="134">
        <v>963683</v>
      </c>
      <c r="M12" s="135">
        <f>[1]Main!$L$240</f>
        <v>1036200</v>
      </c>
    </row>
    <row r="13" spans="1:13" s="96" customFormat="1" ht="234">
      <c r="A13" s="96">
        <v>2</v>
      </c>
      <c r="B13" s="105" t="s">
        <v>2448</v>
      </c>
      <c r="C13" s="1109" t="s">
        <v>849</v>
      </c>
      <c r="D13" s="1087" t="s">
        <v>295</v>
      </c>
      <c r="E13" s="1109" t="s">
        <v>296</v>
      </c>
      <c r="F13" s="1109" t="s">
        <v>850</v>
      </c>
      <c r="G13" s="107" t="s">
        <v>851</v>
      </c>
      <c r="H13" s="108"/>
      <c r="I13" s="108"/>
      <c r="J13" s="1109" t="s">
        <v>71</v>
      </c>
      <c r="L13" s="134">
        <v>100000</v>
      </c>
      <c r="M13" s="136">
        <v>100000</v>
      </c>
    </row>
    <row r="14" spans="1:13" s="96" customFormat="1" ht="144.75" customHeight="1">
      <c r="A14" s="96">
        <v>3</v>
      </c>
      <c r="B14" s="103" t="s">
        <v>931</v>
      </c>
      <c r="C14" s="103" t="s">
        <v>314</v>
      </c>
      <c r="D14" s="1087" t="s">
        <v>1015</v>
      </c>
      <c r="E14" s="1109" t="s">
        <v>2449</v>
      </c>
      <c r="F14" s="103" t="s">
        <v>2450</v>
      </c>
      <c r="G14" s="109" t="s">
        <v>934</v>
      </c>
      <c r="H14" s="103"/>
      <c r="I14" s="123"/>
      <c r="J14" s="103" t="s">
        <v>319</v>
      </c>
      <c r="K14" s="96" t="s">
        <v>935</v>
      </c>
      <c r="L14" s="134">
        <v>549626</v>
      </c>
      <c r="M14" s="136">
        <v>1250000</v>
      </c>
    </row>
    <row r="15" spans="1:13" s="96" customFormat="1" ht="40.5" customHeight="1">
      <c r="A15" s="1489">
        <v>4</v>
      </c>
      <c r="B15" s="1490" t="s">
        <v>852</v>
      </c>
      <c r="C15" s="1490" t="s">
        <v>853</v>
      </c>
      <c r="D15" s="111" t="s">
        <v>854</v>
      </c>
      <c r="E15" s="106" t="s">
        <v>855</v>
      </c>
      <c r="F15" s="1109" t="s">
        <v>856</v>
      </c>
      <c r="G15" s="107" t="s">
        <v>857</v>
      </c>
      <c r="H15" s="108"/>
      <c r="I15" s="108"/>
      <c r="J15" s="1109" t="s">
        <v>830</v>
      </c>
      <c r="L15" s="134">
        <v>500000</v>
      </c>
      <c r="M15" s="136">
        <v>900000</v>
      </c>
    </row>
    <row r="16" spans="1:13" s="96" customFormat="1" ht="67.5" customHeight="1">
      <c r="A16" s="1489"/>
      <c r="B16" s="1491"/>
      <c r="C16" s="1491"/>
      <c r="D16" s="111" t="s">
        <v>858</v>
      </c>
      <c r="E16" s="106" t="s">
        <v>859</v>
      </c>
      <c r="F16" s="1109" t="s">
        <v>860</v>
      </c>
      <c r="G16" s="107" t="s">
        <v>861</v>
      </c>
      <c r="H16" s="108"/>
      <c r="I16" s="108"/>
      <c r="J16" s="1109" t="s">
        <v>830</v>
      </c>
      <c r="L16" s="134">
        <v>527830</v>
      </c>
      <c r="M16" s="136">
        <v>1526600</v>
      </c>
    </row>
    <row r="17" spans="1:13" s="96" customFormat="1" ht="56.25" customHeight="1">
      <c r="A17" s="1489"/>
      <c r="B17" s="1491"/>
      <c r="C17" s="1491"/>
      <c r="D17" s="111" t="s">
        <v>862</v>
      </c>
      <c r="E17" s="106" t="s">
        <v>863</v>
      </c>
      <c r="F17" s="1109" t="s">
        <v>864</v>
      </c>
      <c r="G17" s="107" t="s">
        <v>865</v>
      </c>
      <c r="H17" s="108"/>
      <c r="I17" s="108"/>
      <c r="J17" s="1109" t="s">
        <v>830</v>
      </c>
      <c r="L17" s="134">
        <v>650000</v>
      </c>
      <c r="M17" s="136">
        <v>1000000</v>
      </c>
    </row>
    <row r="18" spans="1:13" s="96" customFormat="1" ht="60.75" customHeight="1">
      <c r="A18" s="1489"/>
      <c r="B18" s="1491"/>
      <c r="C18" s="1491"/>
      <c r="D18" s="111" t="s">
        <v>866</v>
      </c>
      <c r="E18" s="106" t="s">
        <v>867</v>
      </c>
      <c r="F18" s="1109" t="s">
        <v>868</v>
      </c>
      <c r="G18" s="107" t="s">
        <v>869</v>
      </c>
      <c r="H18" s="108"/>
      <c r="I18" s="108"/>
      <c r="J18" s="1109" t="s">
        <v>830</v>
      </c>
      <c r="L18" s="134">
        <v>1000000</v>
      </c>
      <c r="M18" s="136">
        <v>2500000</v>
      </c>
    </row>
    <row r="19" spans="1:13" s="96" customFormat="1" ht="73.5" customHeight="1">
      <c r="A19" s="1489"/>
      <c r="B19" s="1491"/>
      <c r="C19" s="1492"/>
      <c r="D19" s="111" t="s">
        <v>1219</v>
      </c>
      <c r="E19" s="106" t="s">
        <v>2451</v>
      </c>
      <c r="F19" s="1109" t="s">
        <v>872</v>
      </c>
      <c r="G19" s="107" t="s">
        <v>873</v>
      </c>
      <c r="H19" s="108"/>
      <c r="I19" s="108"/>
      <c r="J19" s="1109" t="s">
        <v>830</v>
      </c>
      <c r="L19" s="134">
        <v>1200000</v>
      </c>
      <c r="M19" s="136">
        <v>3650000</v>
      </c>
    </row>
    <row r="20" spans="1:13" s="96" customFormat="1" ht="19.2">
      <c r="A20" s="113"/>
      <c r="B20" s="1491"/>
      <c r="C20" s="112"/>
      <c r="D20" s="111" t="s">
        <v>2452</v>
      </c>
      <c r="E20" s="106"/>
      <c r="F20" s="106"/>
      <c r="G20" s="107"/>
      <c r="H20" s="108"/>
      <c r="I20" s="108"/>
      <c r="J20" s="106"/>
      <c r="L20" s="134"/>
      <c r="M20" s="136">
        <v>1100000</v>
      </c>
    </row>
    <row r="21" spans="1:13" s="96" customFormat="1" ht="36">
      <c r="A21" s="113"/>
      <c r="B21" s="1491"/>
      <c r="C21" s="112"/>
      <c r="D21" s="111" t="s">
        <v>1069</v>
      </c>
      <c r="E21" s="106"/>
      <c r="F21" s="106"/>
      <c r="G21" s="107"/>
      <c r="H21" s="108"/>
      <c r="I21" s="108"/>
      <c r="J21" s="106"/>
      <c r="L21" s="134"/>
      <c r="M21" s="136">
        <v>4625000</v>
      </c>
    </row>
    <row r="22" spans="1:13" s="96" customFormat="1" ht="90">
      <c r="A22" s="113"/>
      <c r="B22" s="1491"/>
      <c r="C22" s="112"/>
      <c r="D22" s="111" t="s">
        <v>1690</v>
      </c>
      <c r="E22" s="106"/>
      <c r="F22" s="106"/>
      <c r="G22" s="107"/>
      <c r="H22" s="108"/>
      <c r="I22" s="108"/>
      <c r="J22" s="106"/>
      <c r="L22" s="134"/>
      <c r="M22" s="136">
        <v>660400</v>
      </c>
    </row>
    <row r="23" spans="1:13" s="96" customFormat="1" ht="36">
      <c r="A23" s="113"/>
      <c r="B23" s="1491"/>
      <c r="C23" s="112"/>
      <c r="D23" s="111" t="s">
        <v>2453</v>
      </c>
      <c r="E23" s="106"/>
      <c r="F23" s="106"/>
      <c r="G23" s="107"/>
      <c r="H23" s="108"/>
      <c r="I23" s="108"/>
      <c r="J23" s="106"/>
      <c r="L23" s="134"/>
      <c r="M23" s="136">
        <v>1000000</v>
      </c>
    </row>
    <row r="24" spans="1:13" s="96" customFormat="1" ht="72">
      <c r="A24" s="113"/>
      <c r="B24" s="1492"/>
      <c r="C24" s="112"/>
      <c r="D24" s="111" t="s">
        <v>1246</v>
      </c>
      <c r="E24" s="106"/>
      <c r="F24" s="106"/>
      <c r="G24" s="107"/>
      <c r="H24" s="108"/>
      <c r="I24" s="108"/>
      <c r="J24" s="106"/>
      <c r="L24" s="134"/>
      <c r="M24" s="136">
        <v>4000000</v>
      </c>
    </row>
    <row r="25" spans="1:13" s="96" customFormat="1" ht="22.5" customHeight="1">
      <c r="B25" s="1476" t="s">
        <v>2454</v>
      </c>
      <c r="C25" s="1490" t="s">
        <v>2455</v>
      </c>
      <c r="D25" s="114" t="s">
        <v>2456</v>
      </c>
      <c r="E25" s="1485" t="s">
        <v>1087</v>
      </c>
      <c r="F25" s="1488" t="s">
        <v>2457</v>
      </c>
      <c r="G25" s="107"/>
      <c r="H25" s="108"/>
      <c r="I25" s="1482" t="s">
        <v>2458</v>
      </c>
      <c r="J25" s="106"/>
      <c r="L25" s="134"/>
      <c r="M25" s="136">
        <v>550000</v>
      </c>
    </row>
    <row r="26" spans="1:13" s="96" customFormat="1" ht="39.6">
      <c r="B26" s="1477"/>
      <c r="C26" s="1491"/>
      <c r="D26" s="115" t="s">
        <v>2459</v>
      </c>
      <c r="E26" s="1486"/>
      <c r="F26" s="1486"/>
      <c r="G26" s="107"/>
      <c r="H26" s="108"/>
      <c r="I26" s="1483"/>
      <c r="J26" s="106"/>
      <c r="L26" s="134"/>
      <c r="M26" s="136">
        <f>1100000+5500000</f>
        <v>6600000</v>
      </c>
    </row>
    <row r="27" spans="1:13" s="96" customFormat="1" ht="50.4">
      <c r="B27" s="1477"/>
      <c r="C27" s="1491"/>
      <c r="D27" s="114" t="s">
        <v>2460</v>
      </c>
      <c r="E27" s="1486"/>
      <c r="F27" s="1486"/>
      <c r="G27" s="107"/>
      <c r="H27" s="108"/>
      <c r="I27" s="1483"/>
      <c r="J27" s="106"/>
      <c r="L27" s="134"/>
      <c r="M27" s="136">
        <v>520000</v>
      </c>
    </row>
    <row r="28" spans="1:13" s="96" customFormat="1" ht="134.4">
      <c r="B28" s="1477"/>
      <c r="C28" s="1491"/>
      <c r="D28" s="114" t="s">
        <v>2461</v>
      </c>
      <c r="E28" s="1486"/>
      <c r="F28" s="1486"/>
      <c r="G28" s="107"/>
      <c r="H28" s="108"/>
      <c r="I28" s="1483"/>
      <c r="J28" s="106"/>
      <c r="L28" s="134"/>
      <c r="M28" s="136">
        <v>1350000</v>
      </c>
    </row>
    <row r="29" spans="1:13" s="96" customFormat="1" ht="84">
      <c r="B29" s="1477"/>
      <c r="C29" s="1491"/>
      <c r="D29" s="114" t="s">
        <v>2462</v>
      </c>
      <c r="E29" s="1486"/>
      <c r="F29" s="1486"/>
      <c r="G29" s="107"/>
      <c r="H29" s="108"/>
      <c r="I29" s="1483"/>
      <c r="J29" s="106"/>
      <c r="L29" s="134"/>
      <c r="M29" s="136">
        <v>1678571.43</v>
      </c>
    </row>
    <row r="30" spans="1:13" s="96" customFormat="1" ht="67.2">
      <c r="B30" s="1477"/>
      <c r="C30" s="1491"/>
      <c r="D30" s="114" t="s">
        <v>2463</v>
      </c>
      <c r="E30" s="1486"/>
      <c r="F30" s="1486"/>
      <c r="G30" s="107"/>
      <c r="H30" s="108"/>
      <c r="I30" s="1483"/>
      <c r="J30" s="106"/>
      <c r="L30" s="134"/>
      <c r="M30" s="136">
        <v>1678571.43</v>
      </c>
    </row>
    <row r="31" spans="1:13" s="96" customFormat="1" ht="67.2">
      <c r="B31" s="1477"/>
      <c r="C31" s="1491"/>
      <c r="D31" s="114" t="s">
        <v>2464</v>
      </c>
      <c r="E31" s="1486"/>
      <c r="F31" s="1486"/>
      <c r="G31" s="107"/>
      <c r="H31" s="108"/>
      <c r="I31" s="1483"/>
      <c r="J31" s="106"/>
      <c r="L31" s="134"/>
      <c r="M31" s="136">
        <v>1000000</v>
      </c>
    </row>
    <row r="32" spans="1:13" s="96" customFormat="1" ht="50.4">
      <c r="B32" s="1477"/>
      <c r="C32" s="1491"/>
      <c r="D32" s="114" t="s">
        <v>2465</v>
      </c>
      <c r="E32" s="1486"/>
      <c r="F32" s="1486"/>
      <c r="G32" s="107"/>
      <c r="H32" s="108"/>
      <c r="I32" s="1483"/>
      <c r="J32" s="106"/>
      <c r="L32" s="134"/>
      <c r="M32" s="136">
        <v>600000</v>
      </c>
    </row>
    <row r="33" spans="1:13" s="96" customFormat="1" ht="84">
      <c r="B33" s="1477"/>
      <c r="C33" s="1491"/>
      <c r="D33" s="114" t="s">
        <v>2466</v>
      </c>
      <c r="E33" s="1486"/>
      <c r="F33" s="1486"/>
      <c r="G33" s="107"/>
      <c r="H33" s="108"/>
      <c r="I33" s="1483"/>
      <c r="J33" s="106"/>
      <c r="L33" s="134"/>
      <c r="M33" s="136">
        <v>1678571.43</v>
      </c>
    </row>
    <row r="34" spans="1:13" s="96" customFormat="1" ht="50.4">
      <c r="B34" s="1477"/>
      <c r="C34" s="1491"/>
      <c r="D34" s="114" t="s">
        <v>2467</v>
      </c>
      <c r="E34" s="1486"/>
      <c r="F34" s="1486"/>
      <c r="G34" s="107"/>
      <c r="H34" s="108"/>
      <c r="I34" s="1483"/>
      <c r="J34" s="106"/>
      <c r="L34" s="134"/>
      <c r="M34" s="136">
        <v>1278571.43</v>
      </c>
    </row>
    <row r="35" spans="1:13" s="96" customFormat="1" ht="67.2">
      <c r="B35" s="1477"/>
      <c r="C35" s="1491"/>
      <c r="D35" s="114" t="s">
        <v>2468</v>
      </c>
      <c r="E35" s="1486"/>
      <c r="F35" s="1486"/>
      <c r="G35" s="107"/>
      <c r="H35" s="108"/>
      <c r="I35" s="1483"/>
      <c r="J35" s="106"/>
      <c r="L35" s="134"/>
      <c r="M35" s="136">
        <v>500000</v>
      </c>
    </row>
    <row r="36" spans="1:13" s="96" customFormat="1" ht="84">
      <c r="B36" s="1478"/>
      <c r="C36" s="1492"/>
      <c r="D36" s="114" t="s">
        <v>2469</v>
      </c>
      <c r="E36" s="1487"/>
      <c r="F36" s="1487"/>
      <c r="G36" s="107"/>
      <c r="H36" s="108"/>
      <c r="I36" s="1484"/>
      <c r="J36" s="106"/>
      <c r="L36" s="134"/>
      <c r="M36" s="136">
        <v>1678571.43</v>
      </c>
    </row>
    <row r="37" spans="1:13" s="96" customFormat="1" ht="50.4">
      <c r="B37" s="116"/>
      <c r="C37" s="110"/>
      <c r="D37" s="114" t="s">
        <v>1942</v>
      </c>
      <c r="E37" s="102"/>
      <c r="F37" s="106"/>
      <c r="G37" s="107"/>
      <c r="H37" s="108"/>
      <c r="I37" s="137"/>
      <c r="J37" s="106"/>
      <c r="L37" s="134"/>
      <c r="M37" s="136">
        <v>3439200</v>
      </c>
    </row>
    <row r="38" spans="1:13" s="96" customFormat="1" ht="140.25" customHeight="1">
      <c r="A38" s="96">
        <v>6</v>
      </c>
      <c r="B38" s="116" t="s">
        <v>2470</v>
      </c>
      <c r="C38" s="110" t="s">
        <v>2471</v>
      </c>
      <c r="D38" s="109" t="s">
        <v>887</v>
      </c>
      <c r="E38" s="102" t="s">
        <v>367</v>
      </c>
      <c r="F38" s="1109" t="s">
        <v>2472</v>
      </c>
      <c r="G38" s="107"/>
      <c r="H38" s="108"/>
      <c r="I38" s="137" t="s">
        <v>889</v>
      </c>
      <c r="J38" s="106"/>
      <c r="L38" s="134">
        <v>3335714.29</v>
      </c>
      <c r="M38" s="136"/>
    </row>
    <row r="39" spans="1:13" s="96" customFormat="1" ht="81" customHeight="1">
      <c r="A39" s="96">
        <v>7</v>
      </c>
      <c r="B39" s="116" t="s">
        <v>2473</v>
      </c>
      <c r="C39" s="110" t="s">
        <v>2474</v>
      </c>
      <c r="D39" s="117" t="s">
        <v>2475</v>
      </c>
      <c r="E39" s="102" t="s">
        <v>2476</v>
      </c>
      <c r="F39" s="1109" t="s">
        <v>2477</v>
      </c>
      <c r="G39" s="107"/>
      <c r="H39" s="108"/>
      <c r="I39" s="138" t="s">
        <v>904</v>
      </c>
      <c r="J39" s="1109" t="s">
        <v>309</v>
      </c>
      <c r="L39" s="134">
        <v>370000</v>
      </c>
      <c r="M39" s="136">
        <v>550000</v>
      </c>
    </row>
    <row r="40" spans="1:13" s="96" customFormat="1" ht="116.25" customHeight="1">
      <c r="A40" s="1489">
        <v>8</v>
      </c>
      <c r="B40" s="1490" t="s">
        <v>905</v>
      </c>
      <c r="C40" s="118" t="s">
        <v>906</v>
      </c>
      <c r="D40" s="111" t="s">
        <v>907</v>
      </c>
      <c r="E40" s="106" t="s">
        <v>1081</v>
      </c>
      <c r="F40" s="1109" t="s">
        <v>2478</v>
      </c>
      <c r="G40" s="107" t="s">
        <v>910</v>
      </c>
      <c r="H40" s="108"/>
      <c r="I40" s="108"/>
      <c r="J40" s="1109" t="s">
        <v>241</v>
      </c>
      <c r="L40" s="134">
        <v>400000</v>
      </c>
      <c r="M40" s="136">
        <v>505000</v>
      </c>
    </row>
    <row r="41" spans="1:13" s="96" customFormat="1" ht="45" customHeight="1">
      <c r="A41" s="1489"/>
      <c r="B41" s="1491"/>
      <c r="C41" s="118" t="s">
        <v>911</v>
      </c>
      <c r="D41" s="1336" t="s">
        <v>912</v>
      </c>
      <c r="E41" s="106" t="s">
        <v>913</v>
      </c>
      <c r="F41" s="1109" t="s">
        <v>914</v>
      </c>
      <c r="G41" s="107" t="s">
        <v>915</v>
      </c>
      <c r="H41" s="108"/>
      <c r="I41" s="108"/>
      <c r="J41" s="1109" t="s">
        <v>241</v>
      </c>
      <c r="L41" s="134">
        <v>200000</v>
      </c>
      <c r="M41" s="136">
        <v>1055000</v>
      </c>
    </row>
    <row r="42" spans="1:13" s="96" customFormat="1" ht="28.5" customHeight="1">
      <c r="A42" s="1489"/>
      <c r="B42" s="1491"/>
      <c r="C42" s="118" t="s">
        <v>916</v>
      </c>
      <c r="D42" s="1338"/>
      <c r="E42" s="106" t="s">
        <v>917</v>
      </c>
      <c r="F42" s="106" t="s">
        <v>2479</v>
      </c>
      <c r="G42" s="107" t="s">
        <v>919</v>
      </c>
      <c r="H42" s="108"/>
      <c r="I42" s="108"/>
      <c r="J42" s="1109" t="s">
        <v>241</v>
      </c>
      <c r="L42" s="134">
        <v>93000</v>
      </c>
      <c r="M42" s="136"/>
    </row>
    <row r="43" spans="1:13" s="96" customFormat="1" ht="162">
      <c r="A43" s="1489"/>
      <c r="B43" s="1492"/>
      <c r="C43" s="118" t="s">
        <v>920</v>
      </c>
      <c r="D43" s="103" t="s">
        <v>921</v>
      </c>
      <c r="E43" s="106" t="s">
        <v>922</v>
      </c>
      <c r="F43" s="1109" t="s">
        <v>2480</v>
      </c>
      <c r="G43" s="107" t="s">
        <v>924</v>
      </c>
      <c r="H43" s="108"/>
      <c r="I43" s="108"/>
      <c r="J43" s="1109" t="s">
        <v>241</v>
      </c>
      <c r="L43" s="134">
        <v>130000</v>
      </c>
      <c r="M43" s="136"/>
    </row>
    <row r="44" spans="1:13" s="96" customFormat="1" ht="108">
      <c r="A44" s="96">
        <v>9</v>
      </c>
      <c r="B44" s="118" t="s">
        <v>925</v>
      </c>
      <c r="C44" s="118" t="s">
        <v>926</v>
      </c>
      <c r="D44" s="111" t="s">
        <v>927</v>
      </c>
      <c r="E44" s="106" t="s">
        <v>928</v>
      </c>
      <c r="F44" s="1109" t="s">
        <v>2481</v>
      </c>
      <c r="G44" s="107" t="s">
        <v>930</v>
      </c>
      <c r="H44" s="108"/>
      <c r="I44" s="108"/>
      <c r="J44" s="1109" t="s">
        <v>241</v>
      </c>
      <c r="L44" s="134">
        <v>141000</v>
      </c>
      <c r="M44" s="136">
        <v>320000</v>
      </c>
    </row>
    <row r="45" spans="1:13" s="96" customFormat="1" ht="129.75" customHeight="1">
      <c r="A45" s="1489">
        <v>10</v>
      </c>
      <c r="B45" s="1488" t="s">
        <v>936</v>
      </c>
      <c r="C45" s="1488" t="s">
        <v>321</v>
      </c>
      <c r="D45" s="1350" t="s">
        <v>937</v>
      </c>
      <c r="E45" s="1485" t="s">
        <v>938</v>
      </c>
      <c r="F45" s="1476" t="s">
        <v>939</v>
      </c>
      <c r="G45" s="119" t="s">
        <v>940</v>
      </c>
      <c r="H45" s="1479" t="s">
        <v>941</v>
      </c>
      <c r="I45" s="1479"/>
      <c r="J45" s="1476" t="s">
        <v>319</v>
      </c>
      <c r="L45" s="134">
        <v>1759450</v>
      </c>
      <c r="M45" s="136">
        <v>1200000</v>
      </c>
    </row>
    <row r="46" spans="1:13" s="96" customFormat="1" ht="21" customHeight="1">
      <c r="A46" s="1489"/>
      <c r="B46" s="1486"/>
      <c r="C46" s="1486"/>
      <c r="D46" s="1351"/>
      <c r="E46" s="1486"/>
      <c r="F46" s="1477"/>
      <c r="G46" s="120" t="s">
        <v>942</v>
      </c>
      <c r="H46" s="1480"/>
      <c r="I46" s="1480"/>
      <c r="J46" s="1477"/>
      <c r="M46" s="136"/>
    </row>
    <row r="47" spans="1:13" s="96" customFormat="1" ht="19.2">
      <c r="A47" s="1489"/>
      <c r="B47" s="1487"/>
      <c r="C47" s="1487"/>
      <c r="D47" s="1352"/>
      <c r="E47" s="1487"/>
      <c r="F47" s="1478"/>
      <c r="G47" s="121" t="s">
        <v>943</v>
      </c>
      <c r="H47" s="1481"/>
      <c r="I47" s="1481"/>
      <c r="J47" s="1478"/>
      <c r="M47" s="136"/>
    </row>
    <row r="48" spans="1:13" s="96" customFormat="1" ht="174.75" customHeight="1">
      <c r="A48" s="96">
        <v>11</v>
      </c>
      <c r="B48" s="105" t="s">
        <v>326</v>
      </c>
      <c r="C48" s="1109" t="s">
        <v>327</v>
      </c>
      <c r="D48" s="101" t="s">
        <v>1028</v>
      </c>
      <c r="E48" s="1109" t="s">
        <v>329</v>
      </c>
      <c r="F48" s="103" t="s">
        <v>944</v>
      </c>
      <c r="G48" s="122" t="s">
        <v>945</v>
      </c>
      <c r="H48" s="123"/>
      <c r="I48" s="123"/>
      <c r="J48" s="103" t="s">
        <v>319</v>
      </c>
      <c r="L48" s="134">
        <v>170000</v>
      </c>
      <c r="M48" s="136">
        <v>300000</v>
      </c>
    </row>
    <row r="49" spans="1:13" s="96" customFormat="1" ht="180">
      <c r="A49" s="96">
        <v>12</v>
      </c>
      <c r="B49" s="124" t="s">
        <v>946</v>
      </c>
      <c r="C49" s="103" t="s">
        <v>333</v>
      </c>
      <c r="D49" s="106" t="s">
        <v>334</v>
      </c>
      <c r="E49" s="106" t="s">
        <v>947</v>
      </c>
      <c r="F49" s="103" t="s">
        <v>2482</v>
      </c>
      <c r="G49" s="122" t="s">
        <v>949</v>
      </c>
      <c r="H49" s="123"/>
      <c r="I49" s="104" t="s">
        <v>950</v>
      </c>
      <c r="J49" s="103" t="s">
        <v>319</v>
      </c>
      <c r="L49" s="134">
        <v>180000</v>
      </c>
      <c r="M49" s="136"/>
    </row>
    <row r="50" spans="1:13" s="96" customFormat="1" ht="108">
      <c r="A50" s="96">
        <v>13</v>
      </c>
      <c r="B50" s="124" t="s">
        <v>951</v>
      </c>
      <c r="C50" s="103" t="s">
        <v>952</v>
      </c>
      <c r="D50" s="106" t="s">
        <v>953</v>
      </c>
      <c r="E50" s="106" t="s">
        <v>954</v>
      </c>
      <c r="F50" s="103" t="s">
        <v>955</v>
      </c>
      <c r="G50" s="122" t="s">
        <v>956</v>
      </c>
      <c r="H50" s="123"/>
      <c r="I50" s="104"/>
      <c r="J50" s="103" t="s">
        <v>319</v>
      </c>
      <c r="L50" s="134">
        <v>250000</v>
      </c>
      <c r="M50" s="136"/>
    </row>
    <row r="51" spans="1:13" s="96" customFormat="1" ht="240" customHeight="1">
      <c r="A51" s="96">
        <v>14</v>
      </c>
      <c r="B51" s="124" t="s">
        <v>957</v>
      </c>
      <c r="C51" s="124" t="s">
        <v>958</v>
      </c>
      <c r="D51" s="106" t="s">
        <v>346</v>
      </c>
      <c r="E51" s="1110" t="s">
        <v>2483</v>
      </c>
      <c r="F51" s="1110" t="s">
        <v>960</v>
      </c>
      <c r="G51" s="122" t="s">
        <v>961</v>
      </c>
      <c r="H51" s="104" t="s">
        <v>962</v>
      </c>
      <c r="I51" s="123"/>
      <c r="J51" s="103" t="s">
        <v>319</v>
      </c>
      <c r="L51" s="134">
        <v>19711349</v>
      </c>
      <c r="M51" s="136"/>
    </row>
    <row r="52" spans="1:13" s="96" customFormat="1" ht="98.25" customHeight="1">
      <c r="A52" s="96">
        <v>15</v>
      </c>
      <c r="B52" s="124" t="s">
        <v>963</v>
      </c>
      <c r="C52" s="124" t="s">
        <v>964</v>
      </c>
      <c r="D52" s="101" t="s">
        <v>1207</v>
      </c>
      <c r="E52" s="1110" t="s">
        <v>966</v>
      </c>
      <c r="F52" s="1110" t="s">
        <v>967</v>
      </c>
      <c r="G52" s="122" t="s">
        <v>968</v>
      </c>
      <c r="H52" s="104"/>
      <c r="I52" s="123"/>
      <c r="J52" s="103" t="s">
        <v>319</v>
      </c>
      <c r="L52" s="134">
        <v>50000</v>
      </c>
      <c r="M52" s="136">
        <v>200000</v>
      </c>
    </row>
    <row r="53" spans="1:13" s="97" customFormat="1" ht="98.25" customHeight="1">
      <c r="A53" s="1322">
        <v>16</v>
      </c>
      <c r="B53" s="1309" t="s">
        <v>969</v>
      </c>
      <c r="C53" s="1275" t="s">
        <v>970</v>
      </c>
      <c r="D53" s="1336" t="s">
        <v>971</v>
      </c>
      <c r="E53" s="1275" t="s">
        <v>972</v>
      </c>
      <c r="F53" s="1275" t="s">
        <v>973</v>
      </c>
      <c r="G53" s="1309" t="s">
        <v>974</v>
      </c>
      <c r="H53" s="1317"/>
      <c r="I53" s="1317"/>
      <c r="J53" s="1309" t="s">
        <v>319</v>
      </c>
      <c r="L53" s="139">
        <v>787576</v>
      </c>
      <c r="M53" s="140">
        <v>850000</v>
      </c>
    </row>
    <row r="54" spans="1:13" s="97" customFormat="1" ht="19.2">
      <c r="A54" s="1322"/>
      <c r="B54" s="1312"/>
      <c r="C54" s="1276"/>
      <c r="D54" s="1337"/>
      <c r="E54" s="1276"/>
      <c r="F54" s="1276"/>
      <c r="G54" s="1312"/>
      <c r="H54" s="1318"/>
      <c r="I54" s="1318"/>
      <c r="J54" s="1310"/>
      <c r="M54" s="140"/>
    </row>
    <row r="55" spans="1:13" s="97" customFormat="1" ht="19.2">
      <c r="A55" s="1322"/>
      <c r="B55" s="1312"/>
      <c r="C55" s="1276"/>
      <c r="D55" s="1337"/>
      <c r="E55" s="1276"/>
      <c r="F55" s="1276"/>
      <c r="G55" s="1312"/>
      <c r="H55" s="1318"/>
      <c r="I55" s="1318"/>
      <c r="J55" s="1310"/>
      <c r="M55" s="140"/>
    </row>
    <row r="56" spans="1:13" s="97" customFormat="1" ht="19.2">
      <c r="A56" s="1322"/>
      <c r="B56" s="1312"/>
      <c r="C56" s="1276"/>
      <c r="D56" s="1337"/>
      <c r="E56" s="1276"/>
      <c r="F56" s="1276"/>
      <c r="G56" s="1312"/>
      <c r="H56" s="1318"/>
      <c r="I56" s="1318"/>
      <c r="J56" s="1310"/>
      <c r="M56" s="140"/>
    </row>
    <row r="57" spans="1:13" s="97" customFormat="1" ht="19.2">
      <c r="A57" s="1322"/>
      <c r="B57" s="1312"/>
      <c r="C57" s="1276"/>
      <c r="D57" s="1337"/>
      <c r="E57" s="1276"/>
      <c r="F57" s="1276"/>
      <c r="G57" s="1312"/>
      <c r="H57" s="1318"/>
      <c r="I57" s="1318"/>
      <c r="J57" s="1310"/>
      <c r="M57" s="140"/>
    </row>
    <row r="58" spans="1:13" s="97" customFormat="1" ht="19.2">
      <c r="A58" s="1322"/>
      <c r="B58" s="1312"/>
      <c r="C58" s="1276"/>
      <c r="D58" s="1337"/>
      <c r="E58" s="1276"/>
      <c r="F58" s="1276"/>
      <c r="G58" s="1312"/>
      <c r="H58" s="1318"/>
      <c r="I58" s="1318"/>
      <c r="J58" s="1310"/>
      <c r="M58" s="140"/>
    </row>
    <row r="59" spans="1:13" s="97" customFormat="1" ht="19.2">
      <c r="A59" s="1322"/>
      <c r="B59" s="1312"/>
      <c r="C59" s="1276"/>
      <c r="D59" s="1337"/>
      <c r="E59" s="1276"/>
      <c r="F59" s="1276"/>
      <c r="G59" s="1312"/>
      <c r="H59" s="1318"/>
      <c r="I59" s="1318"/>
      <c r="J59" s="1310"/>
      <c r="M59" s="140"/>
    </row>
    <row r="60" spans="1:13" s="97" customFormat="1" ht="34.5" customHeight="1">
      <c r="A60" s="1322"/>
      <c r="B60" s="1312"/>
      <c r="C60" s="1276"/>
      <c r="D60" s="1337"/>
      <c r="E60" s="1276"/>
      <c r="F60" s="1276"/>
      <c r="G60" s="1312"/>
      <c r="H60" s="1318"/>
      <c r="I60" s="1318"/>
      <c r="J60" s="1310"/>
      <c r="M60" s="140"/>
    </row>
    <row r="61" spans="1:13" s="97" customFormat="1" ht="215.25" customHeight="1">
      <c r="A61" s="1322"/>
      <c r="B61" s="1313"/>
      <c r="C61" s="1308"/>
      <c r="D61" s="1338"/>
      <c r="E61" s="1308"/>
      <c r="F61" s="1308"/>
      <c r="G61" s="1313"/>
      <c r="H61" s="1319"/>
      <c r="I61" s="1319"/>
      <c r="J61" s="1311"/>
      <c r="M61" s="140"/>
    </row>
    <row r="62" spans="1:13" s="8" customFormat="1" ht="139.5" customHeight="1">
      <c r="A62" s="128">
        <v>17</v>
      </c>
      <c r="B62" s="129" t="s">
        <v>975</v>
      </c>
      <c r="C62" s="129" t="s">
        <v>976</v>
      </c>
      <c r="D62" s="128" t="s">
        <v>1032</v>
      </c>
      <c r="E62" s="91" t="s">
        <v>978</v>
      </c>
      <c r="F62" s="1069" t="s">
        <v>979</v>
      </c>
      <c r="G62" s="130" t="s">
        <v>980</v>
      </c>
      <c r="H62" s="67"/>
      <c r="I62" s="67"/>
      <c r="J62" s="1069" t="s">
        <v>319</v>
      </c>
      <c r="K62" s="8" t="s">
        <v>981</v>
      </c>
      <c r="L62" s="142">
        <v>100000</v>
      </c>
      <c r="M62" s="140">
        <v>350000</v>
      </c>
    </row>
    <row r="63" spans="1:13" s="8" customFormat="1" ht="72">
      <c r="B63" s="129"/>
      <c r="C63" s="129"/>
      <c r="D63" s="128" t="s">
        <v>1523</v>
      </c>
      <c r="E63" s="91"/>
      <c r="F63" s="91"/>
      <c r="G63" s="130"/>
      <c r="H63" s="67"/>
      <c r="I63" s="67"/>
      <c r="J63" s="91"/>
      <c r="L63" s="142"/>
      <c r="M63" s="140">
        <v>8600000</v>
      </c>
    </row>
    <row r="64" spans="1:13" s="8" customFormat="1" ht="19.2">
      <c r="B64" s="129"/>
      <c r="C64" s="129"/>
      <c r="D64" s="131"/>
      <c r="E64" s="91"/>
      <c r="F64" s="91"/>
      <c r="G64" s="130"/>
      <c r="H64" s="67"/>
      <c r="I64" s="67"/>
      <c r="J64" s="91"/>
      <c r="L64" s="142"/>
      <c r="M64" s="140"/>
    </row>
    <row r="65" spans="1:13" s="8" customFormat="1" ht="19.2">
      <c r="B65" s="129"/>
      <c r="C65" s="129"/>
      <c r="D65" s="131"/>
      <c r="E65" s="91"/>
      <c r="F65" s="91"/>
      <c r="G65" s="130"/>
      <c r="H65" s="67"/>
      <c r="I65" s="67"/>
      <c r="J65" s="91"/>
      <c r="L65" s="142"/>
      <c r="M65" s="140"/>
    </row>
    <row r="66" spans="1:13" s="8" customFormat="1" ht="39.75" customHeight="1">
      <c r="B66" s="129" t="s">
        <v>412</v>
      </c>
      <c r="C66" s="129"/>
      <c r="D66" s="128"/>
      <c r="E66" s="91"/>
      <c r="F66" s="91"/>
      <c r="G66" s="143">
        <v>11625255</v>
      </c>
      <c r="H66" s="144">
        <v>19836759</v>
      </c>
      <c r="I66" s="143" t="s">
        <v>2484</v>
      </c>
      <c r="J66" s="91"/>
      <c r="M66" s="152"/>
    </row>
    <row r="67" spans="1:13" s="8" customFormat="1" ht="19.2">
      <c r="B67" s="1086" t="s">
        <v>413</v>
      </c>
      <c r="C67" s="145"/>
      <c r="D67" s="91"/>
      <c r="E67" s="91"/>
      <c r="F67" s="128"/>
      <c r="G67" s="146"/>
      <c r="H67" s="147"/>
      <c r="I67" s="147"/>
      <c r="J67" s="128"/>
      <c r="M67" s="140"/>
    </row>
    <row r="68" spans="1:13" s="8" customFormat="1" ht="151.19999999999999">
      <c r="A68" s="128">
        <v>1</v>
      </c>
      <c r="B68" s="148" t="s">
        <v>420</v>
      </c>
      <c r="C68" s="1069" t="s">
        <v>421</v>
      </c>
      <c r="D68" s="91" t="s">
        <v>422</v>
      </c>
      <c r="E68" s="1069" t="s">
        <v>423</v>
      </c>
      <c r="F68" s="128" t="s">
        <v>983</v>
      </c>
      <c r="G68" s="149" t="s">
        <v>984</v>
      </c>
      <c r="H68" s="147"/>
      <c r="I68" s="147"/>
      <c r="J68" s="128" t="s">
        <v>71</v>
      </c>
      <c r="L68" s="142">
        <v>434200</v>
      </c>
      <c r="M68" s="140">
        <v>500000</v>
      </c>
    </row>
    <row r="69" spans="1:13" s="8" customFormat="1" ht="53.25" hidden="1" customHeight="1">
      <c r="A69" s="128"/>
      <c r="B69" s="62"/>
      <c r="C69" s="63"/>
      <c r="D69" s="64"/>
      <c r="E69" s="65"/>
      <c r="F69" s="66"/>
      <c r="G69" s="67"/>
      <c r="H69" s="67"/>
      <c r="I69" s="67">
        <f>SUM(G69:H69)</f>
        <v>0</v>
      </c>
      <c r="J69" s="91"/>
      <c r="M69" s="140"/>
    </row>
    <row r="70" spans="1:13" s="8" customFormat="1" ht="53.25" customHeight="1">
      <c r="B70" s="62"/>
      <c r="C70" s="63"/>
      <c r="D70" s="131" t="s">
        <v>1540</v>
      </c>
      <c r="E70" s="65"/>
      <c r="F70" s="66"/>
      <c r="G70" s="67"/>
      <c r="H70" s="67"/>
      <c r="I70" s="67"/>
      <c r="J70" s="91"/>
      <c r="M70" s="140">
        <v>500000</v>
      </c>
    </row>
    <row r="71" spans="1:13" s="8" customFormat="1" ht="53.25" customHeight="1">
      <c r="B71" s="62"/>
      <c r="C71" s="63"/>
      <c r="D71" s="131" t="s">
        <v>2485</v>
      </c>
      <c r="E71" s="65"/>
      <c r="F71" s="66"/>
      <c r="G71" s="67"/>
      <c r="H71" s="67"/>
      <c r="I71" s="67"/>
      <c r="J71" s="91"/>
      <c r="M71" s="140">
        <v>1000000</v>
      </c>
    </row>
    <row r="72" spans="1:13" s="8" customFormat="1" ht="53.25" customHeight="1">
      <c r="B72" s="62"/>
      <c r="C72" s="63"/>
      <c r="D72" s="131" t="s">
        <v>1562</v>
      </c>
      <c r="E72" s="65"/>
      <c r="F72" s="66"/>
      <c r="G72" s="67"/>
      <c r="H72" s="67"/>
      <c r="I72" s="67"/>
      <c r="J72" s="91"/>
      <c r="M72" s="140">
        <v>500000</v>
      </c>
    </row>
    <row r="73" spans="1:13" s="8" customFormat="1" ht="19.2">
      <c r="B73" s="68" t="s">
        <v>426</v>
      </c>
      <c r="C73" s="64"/>
      <c r="D73" s="64"/>
      <c r="E73" s="65"/>
      <c r="F73" s="66"/>
      <c r="G73" s="150">
        <v>434200</v>
      </c>
      <c r="H73" s="67">
        <v>0</v>
      </c>
      <c r="I73" s="67">
        <v>0</v>
      </c>
      <c r="J73" s="91"/>
      <c r="L73" s="142"/>
      <c r="M73" s="140"/>
    </row>
    <row r="74" spans="1:13" s="9" customFormat="1" ht="54">
      <c r="B74" s="1268" t="s">
        <v>427</v>
      </c>
      <c r="C74" s="1269"/>
      <c r="D74" s="1270"/>
      <c r="E74" s="69" t="s">
        <v>428</v>
      </c>
      <c r="F74" s="70" t="s">
        <v>429</v>
      </c>
      <c r="G74" s="1271" t="s">
        <v>430</v>
      </c>
      <c r="H74" s="1272"/>
      <c r="I74" s="1273"/>
      <c r="J74" s="70" t="s">
        <v>431</v>
      </c>
      <c r="M74" s="153"/>
    </row>
    <row r="75" spans="1:13" s="10" customFormat="1" ht="19.2">
      <c r="B75" s="1252" t="s">
        <v>21</v>
      </c>
      <c r="C75" s="1252"/>
      <c r="D75" s="1252"/>
      <c r="E75" s="71" t="s">
        <v>34</v>
      </c>
      <c r="F75" s="71" t="s">
        <v>432</v>
      </c>
      <c r="G75" s="1253" t="s">
        <v>433</v>
      </c>
      <c r="H75" s="1254"/>
      <c r="I75" s="1255"/>
      <c r="J75" s="92" t="s">
        <v>434</v>
      </c>
      <c r="M75" s="154"/>
    </row>
    <row r="76" spans="1:13" s="9" customFormat="1" ht="50.25" customHeight="1">
      <c r="B76" s="1256"/>
      <c r="C76" s="1256"/>
      <c r="D76" s="1256"/>
      <c r="E76" s="72"/>
      <c r="F76" s="73"/>
      <c r="G76" s="74"/>
      <c r="H76" s="74"/>
      <c r="I76" s="74"/>
      <c r="J76" s="93"/>
      <c r="M76" s="153"/>
    </row>
    <row r="77" spans="1:13" s="9" customFormat="1" ht="19.2">
      <c r="B77" s="1257" t="s">
        <v>436</v>
      </c>
      <c r="C77" s="1258"/>
      <c r="D77" s="1259"/>
      <c r="E77" s="72"/>
      <c r="F77" s="72"/>
      <c r="G77" s="74">
        <v>0</v>
      </c>
      <c r="H77" s="74">
        <v>0</v>
      </c>
      <c r="I77" s="74">
        <v>0</v>
      </c>
      <c r="J77" s="93"/>
      <c r="M77" s="153"/>
    </row>
    <row r="78" spans="1:13" s="9" customFormat="1" ht="19.2">
      <c r="B78" s="1257" t="s">
        <v>437</v>
      </c>
      <c r="C78" s="1258"/>
      <c r="D78" s="1259"/>
      <c r="E78" s="72"/>
      <c r="F78" s="72"/>
      <c r="G78" s="1260">
        <v>48192001.149999999</v>
      </c>
      <c r="H78" s="1261"/>
      <c r="I78" s="1262"/>
      <c r="J78" s="93"/>
      <c r="M78" s="153">
        <f>SUM(M12:M77)</f>
        <v>62330257.149999999</v>
      </c>
    </row>
    <row r="79" spans="1:13" s="9" customFormat="1" ht="19.2">
      <c r="B79" s="76"/>
      <c r="C79" s="76"/>
      <c r="D79" s="76"/>
      <c r="G79" s="77"/>
      <c r="H79" s="77"/>
      <c r="I79" s="77">
        <f>G78+4900000</f>
        <v>53092001.149999999</v>
      </c>
      <c r="J79" s="94"/>
      <c r="M79" s="153"/>
    </row>
    <row r="80" spans="1:13" s="9" customFormat="1" ht="41.25" customHeight="1">
      <c r="B80" s="78" t="s">
        <v>438</v>
      </c>
      <c r="C80" s="76"/>
      <c r="D80" s="8"/>
      <c r="E80" s="8" t="s">
        <v>439</v>
      </c>
      <c r="G80" s="79" t="s">
        <v>1101</v>
      </c>
      <c r="H80" s="77"/>
      <c r="I80" s="77"/>
      <c r="J80" s="94"/>
      <c r="M80" s="153">
        <v>46000000</v>
      </c>
    </row>
    <row r="81" spans="2:13" s="9" customFormat="1" ht="17.25" customHeight="1">
      <c r="B81" s="1247" t="s">
        <v>440</v>
      </c>
      <c r="C81" s="1247"/>
      <c r="E81" s="1248" t="s">
        <v>985</v>
      </c>
      <c r="F81" s="1248"/>
      <c r="G81" s="151">
        <v>43060</v>
      </c>
      <c r="H81" s="77"/>
      <c r="I81" s="77"/>
      <c r="J81" s="94"/>
      <c r="M81" s="153">
        <f>M80-M78</f>
        <v>-16330257.149999999</v>
      </c>
    </row>
    <row r="82" spans="2:13" s="9" customFormat="1" ht="19.2">
      <c r="B82" s="1249" t="s">
        <v>986</v>
      </c>
      <c r="C82" s="1249"/>
      <c r="D82" s="81"/>
      <c r="E82" s="1250" t="s">
        <v>443</v>
      </c>
      <c r="F82" s="1250"/>
      <c r="G82" s="1251"/>
      <c r="H82" s="1250"/>
      <c r="I82" s="1250"/>
      <c r="J82" s="1250"/>
      <c r="M82" s="153"/>
    </row>
    <row r="83" spans="2:13" s="9" customFormat="1" ht="19.2">
      <c r="D83" s="84"/>
      <c r="G83" s="77"/>
      <c r="H83" s="77"/>
      <c r="I83" s="77"/>
      <c r="J83" s="94"/>
      <c r="M83" s="153"/>
    </row>
    <row r="84" spans="2:13" s="9" customFormat="1" ht="19.2">
      <c r="D84" s="84"/>
      <c r="G84" s="77"/>
      <c r="H84" s="77"/>
      <c r="I84" s="77"/>
      <c r="J84" s="94"/>
      <c r="M84" s="153"/>
    </row>
  </sheetData>
  <mergeCells count="53">
    <mergeCell ref="B1:J1"/>
    <mergeCell ref="B2:J2"/>
    <mergeCell ref="G8:I8"/>
    <mergeCell ref="G9:I9"/>
    <mergeCell ref="B74:D74"/>
    <mergeCell ref="G74:I74"/>
    <mergeCell ref="C8:C9"/>
    <mergeCell ref="C15:C19"/>
    <mergeCell ref="C25:C36"/>
    <mergeCell ref="C45:C47"/>
    <mergeCell ref="C53:C61"/>
    <mergeCell ref="D8:D9"/>
    <mergeCell ref="D41:D42"/>
    <mergeCell ref="D45:D47"/>
    <mergeCell ref="D53:D61"/>
    <mergeCell ref="E8:E9"/>
    <mergeCell ref="B75:D75"/>
    <mergeCell ref="G75:I75"/>
    <mergeCell ref="B76:D76"/>
    <mergeCell ref="B77:D77"/>
    <mergeCell ref="B78:D78"/>
    <mergeCell ref="G78:I78"/>
    <mergeCell ref="B81:C81"/>
    <mergeCell ref="E81:F81"/>
    <mergeCell ref="B82:C82"/>
    <mergeCell ref="E82:F82"/>
    <mergeCell ref="G82:J82"/>
    <mergeCell ref="A15:A19"/>
    <mergeCell ref="A40:A43"/>
    <mergeCell ref="A45:A47"/>
    <mergeCell ref="A53:A61"/>
    <mergeCell ref="B8:B9"/>
    <mergeCell ref="B15:B24"/>
    <mergeCell ref="B25:B36"/>
    <mergeCell ref="B40:B43"/>
    <mergeCell ref="B45:B47"/>
    <mergeCell ref="B53:B61"/>
    <mergeCell ref="E25:E36"/>
    <mergeCell ref="E45:E47"/>
    <mergeCell ref="E53:E61"/>
    <mergeCell ref="F8:F9"/>
    <mergeCell ref="F25:F36"/>
    <mergeCell ref="F45:F47"/>
    <mergeCell ref="F53:F61"/>
    <mergeCell ref="J8:J9"/>
    <mergeCell ref="J45:J47"/>
    <mergeCell ref="J53:J61"/>
    <mergeCell ref="G53:G61"/>
    <mergeCell ref="H45:H47"/>
    <mergeCell ref="H53:H61"/>
    <mergeCell ref="I25:I36"/>
    <mergeCell ref="I45:I47"/>
    <mergeCell ref="I53:I61"/>
  </mergeCells>
  <pageMargins left="0.2" right="0.2" top="0.75" bottom="0.2" header="0.3" footer="0.3"/>
  <pageSetup paperSize="9" scale="90" orientation="landscape"/>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99"/>
  <sheetViews>
    <sheetView topLeftCell="D33" zoomScale="140" zoomScaleNormal="140" workbookViewId="0">
      <selection activeCell="A20" sqref="A20"/>
    </sheetView>
  </sheetViews>
  <sheetFormatPr defaultColWidth="9.109375" defaultRowHeight="14.4"/>
  <cols>
    <col min="1" max="1" width="21.109375" customWidth="1"/>
    <col min="2" max="2" width="24.5546875" customWidth="1"/>
    <col min="3" max="3" width="23.109375" customWidth="1"/>
    <col min="4" max="4" width="17.33203125" customWidth="1"/>
    <col min="5" max="5" width="18.6640625" customWidth="1"/>
    <col min="6" max="6" width="18.5546875" customWidth="1"/>
    <col min="7" max="7" width="14" customWidth="1"/>
    <col min="8" max="8" width="13" style="737" customWidth="1"/>
    <col min="9" max="9" width="10.109375" style="688" customWidth="1"/>
    <col min="10" max="10" width="13.109375" style="688" customWidth="1"/>
    <col min="11" max="11" width="23.44140625" customWidth="1"/>
    <col min="12" max="12" width="16.5546875" style="13" customWidth="1"/>
  </cols>
  <sheetData>
    <row r="1" spans="1:12">
      <c r="A1" s="1178" t="s">
        <v>0</v>
      </c>
      <c r="B1" s="1178"/>
      <c r="C1" s="1178"/>
      <c r="D1" s="1178"/>
      <c r="E1" s="1178"/>
      <c r="F1" s="1178"/>
      <c r="G1" s="1178"/>
      <c r="H1" s="1178"/>
      <c r="I1" s="1178"/>
      <c r="J1" s="1178"/>
      <c r="K1" s="1178"/>
      <c r="L1" s="1178"/>
    </row>
    <row r="2" spans="1:12">
      <c r="A2" s="1178" t="s">
        <v>1</v>
      </c>
      <c r="B2" s="1178"/>
      <c r="C2" s="1178"/>
      <c r="D2" s="1178"/>
      <c r="E2" s="1178"/>
      <c r="F2" s="1178"/>
      <c r="G2" s="1178"/>
      <c r="H2" s="1178"/>
      <c r="I2" s="1178"/>
      <c r="J2" s="1178"/>
      <c r="K2" s="1178"/>
      <c r="L2" s="1178"/>
    </row>
    <row r="3" spans="1:12" hidden="1">
      <c r="A3" t="s">
        <v>2</v>
      </c>
      <c r="B3" t="s">
        <v>3</v>
      </c>
    </row>
    <row r="4" spans="1:12" hidden="1">
      <c r="A4" t="s">
        <v>4</v>
      </c>
      <c r="B4" t="s">
        <v>5</v>
      </c>
    </row>
    <row r="5" spans="1:12" hidden="1">
      <c r="A5" t="s">
        <v>6</v>
      </c>
      <c r="B5" t="s">
        <v>7</v>
      </c>
    </row>
    <row r="6" spans="1:12" hidden="1">
      <c r="A6" t="s">
        <v>8</v>
      </c>
      <c r="B6" s="688">
        <v>640259006</v>
      </c>
    </row>
    <row r="7" spans="1:12" hidden="1">
      <c r="A7" t="s">
        <v>9</v>
      </c>
      <c r="B7" s="688">
        <v>41417025</v>
      </c>
    </row>
    <row r="8" spans="1:12" hidden="1"/>
    <row r="9" spans="1:12">
      <c r="A9" s="1186" t="s">
        <v>10</v>
      </c>
      <c r="B9" s="1186" t="s">
        <v>11</v>
      </c>
      <c r="C9" s="1186" t="s">
        <v>12</v>
      </c>
      <c r="D9" s="1188" t="s">
        <v>13</v>
      </c>
      <c r="E9" s="1188" t="s">
        <v>14</v>
      </c>
      <c r="F9" s="1186" t="s">
        <v>15</v>
      </c>
      <c r="G9" s="959" t="s">
        <v>16</v>
      </c>
      <c r="H9" s="1215" t="s">
        <v>17</v>
      </c>
      <c r="I9" s="1216"/>
      <c r="J9" s="1216"/>
      <c r="K9" s="1196" t="s">
        <v>18</v>
      </c>
      <c r="L9" s="982" t="s">
        <v>19</v>
      </c>
    </row>
    <row r="10" spans="1:12">
      <c r="A10" s="1187"/>
      <c r="B10" s="1187"/>
      <c r="C10" s="1187"/>
      <c r="D10" s="1189"/>
      <c r="E10" s="1189"/>
      <c r="F10" s="1187"/>
      <c r="G10" s="960" t="s">
        <v>20</v>
      </c>
      <c r="H10" s="1217" t="s">
        <v>21</v>
      </c>
      <c r="I10" s="1218"/>
      <c r="J10" s="1218"/>
      <c r="K10" s="1197"/>
      <c r="L10" s="983" t="s">
        <v>22</v>
      </c>
    </row>
    <row r="11" spans="1:12">
      <c r="A11" s="1187"/>
      <c r="B11" s="1187"/>
      <c r="C11" s="1187"/>
      <c r="D11" s="1189"/>
      <c r="E11" s="1189"/>
      <c r="F11" s="1187"/>
      <c r="G11" s="960"/>
      <c r="H11" s="1219" t="s">
        <v>23</v>
      </c>
      <c r="I11" s="1221" t="s">
        <v>24</v>
      </c>
      <c r="J11" s="1223" t="s">
        <v>25</v>
      </c>
      <c r="K11" s="1197"/>
      <c r="L11" s="983" t="s">
        <v>26</v>
      </c>
    </row>
    <row r="12" spans="1:12">
      <c r="A12" s="1041" t="s">
        <v>27</v>
      </c>
      <c r="B12" s="1042" t="s">
        <v>28</v>
      </c>
      <c r="C12" s="1041" t="s">
        <v>29</v>
      </c>
      <c r="D12" s="1041" t="s">
        <v>30</v>
      </c>
      <c r="E12" s="1041" t="s">
        <v>31</v>
      </c>
      <c r="F12" s="1041" t="s">
        <v>32</v>
      </c>
      <c r="G12" s="1042" t="s">
        <v>33</v>
      </c>
      <c r="H12" s="1220"/>
      <c r="I12" s="1222"/>
      <c r="J12" s="1224"/>
      <c r="K12" s="1198"/>
      <c r="L12" s="1047" t="s">
        <v>34</v>
      </c>
    </row>
    <row r="13" spans="1:12" s="746" customFormat="1" ht="15.75" customHeight="1">
      <c r="A13" s="1048" t="s">
        <v>122</v>
      </c>
      <c r="B13" s="961"/>
      <c r="C13" s="961"/>
      <c r="D13" s="961"/>
      <c r="E13" s="961"/>
      <c r="F13" s="961"/>
      <c r="G13" s="961"/>
      <c r="H13" s="961"/>
      <c r="I13" s="961"/>
      <c r="J13" s="961"/>
      <c r="K13" s="961"/>
      <c r="L13" s="984"/>
    </row>
    <row r="14" spans="1:12" s="746" customFormat="1" ht="15.75" customHeight="1">
      <c r="A14" s="698"/>
      <c r="B14" s="698"/>
      <c r="C14" s="698"/>
      <c r="D14" s="698"/>
      <c r="E14" s="698"/>
      <c r="F14" s="698"/>
      <c r="G14" s="698"/>
      <c r="H14" s="963"/>
      <c r="I14" s="963"/>
      <c r="J14" s="963"/>
      <c r="K14" s="985"/>
      <c r="L14" s="986"/>
    </row>
    <row r="15" spans="1:12" s="746" customFormat="1" ht="15.75" customHeight="1">
      <c r="A15" s="698"/>
      <c r="B15" s="698"/>
      <c r="C15" s="698"/>
      <c r="D15" s="698"/>
      <c r="E15" s="698"/>
      <c r="F15" s="698"/>
      <c r="G15" s="698"/>
      <c r="H15" s="963"/>
      <c r="I15" s="963"/>
      <c r="J15" s="963"/>
      <c r="K15" s="985"/>
      <c r="L15" s="986"/>
    </row>
    <row r="16" spans="1:12">
      <c r="A16" s="1049" t="s">
        <v>35</v>
      </c>
      <c r="B16" s="964"/>
      <c r="C16" s="964"/>
      <c r="D16" s="964"/>
      <c r="E16" s="964"/>
      <c r="F16" s="964"/>
      <c r="G16" s="964"/>
      <c r="H16" s="964"/>
      <c r="I16" s="964"/>
      <c r="J16" s="964"/>
      <c r="K16" s="964"/>
      <c r="L16" s="987"/>
    </row>
    <row r="17" spans="1:12" s="794" customFormat="1" ht="57.6">
      <c r="A17" s="1050" t="s">
        <v>123</v>
      </c>
      <c r="B17" s="1050" t="s">
        <v>124</v>
      </c>
      <c r="C17" s="1050" t="s">
        <v>125</v>
      </c>
      <c r="D17" s="1050" t="s">
        <v>126</v>
      </c>
      <c r="E17" s="1050" t="s">
        <v>127</v>
      </c>
      <c r="F17" s="1050" t="s">
        <v>128</v>
      </c>
      <c r="G17" s="722"/>
      <c r="H17" s="1006">
        <v>865000</v>
      </c>
      <c r="I17" s="703"/>
      <c r="J17" s="703"/>
      <c r="K17" s="722"/>
      <c r="L17" s="1051" t="s">
        <v>129</v>
      </c>
    </row>
    <row r="18" spans="1:12" s="794" customFormat="1" ht="43.2">
      <c r="A18" s="1050" t="s">
        <v>130</v>
      </c>
      <c r="B18" s="1050" t="s">
        <v>131</v>
      </c>
      <c r="C18" s="1050" t="s">
        <v>132</v>
      </c>
      <c r="D18" s="1050" t="s">
        <v>133</v>
      </c>
      <c r="E18" s="1050" t="s">
        <v>134</v>
      </c>
      <c r="F18" s="1050" t="s">
        <v>135</v>
      </c>
      <c r="G18" s="1050" t="s">
        <v>136</v>
      </c>
      <c r="H18" s="1006">
        <v>100000</v>
      </c>
      <c r="I18" s="703"/>
      <c r="J18" s="703"/>
      <c r="K18" s="722"/>
      <c r="L18" s="1051" t="s">
        <v>137</v>
      </c>
    </row>
    <row r="19" spans="1:12" s="794" customFormat="1" ht="158.4">
      <c r="A19" s="1050" t="s">
        <v>138</v>
      </c>
      <c r="B19" s="1050" t="s">
        <v>139</v>
      </c>
      <c r="C19" s="1050" t="s">
        <v>140</v>
      </c>
      <c r="D19" s="1050" t="s">
        <v>141</v>
      </c>
      <c r="E19" s="1050" t="s">
        <v>142</v>
      </c>
      <c r="F19" s="1050" t="s">
        <v>143</v>
      </c>
      <c r="G19" s="1050" t="s">
        <v>144</v>
      </c>
      <c r="H19" s="1006">
        <v>250000</v>
      </c>
      <c r="I19" s="703"/>
      <c r="J19" s="703"/>
      <c r="K19" s="722"/>
      <c r="L19" s="1051" t="s">
        <v>145</v>
      </c>
    </row>
    <row r="20" spans="1:12" s="794" customFormat="1" ht="43.2">
      <c r="A20" s="714"/>
      <c r="B20" s="1050" t="s">
        <v>146</v>
      </c>
      <c r="C20" s="1050" t="s">
        <v>147</v>
      </c>
      <c r="D20" s="1050" t="s">
        <v>148</v>
      </c>
      <c r="E20" s="1050" t="s">
        <v>149</v>
      </c>
      <c r="F20" s="1050" t="s">
        <v>150</v>
      </c>
      <c r="G20" s="722"/>
      <c r="H20" s="1006">
        <v>100000</v>
      </c>
      <c r="I20" s="703"/>
      <c r="J20" s="703"/>
      <c r="K20" s="722"/>
      <c r="L20" s="1051" t="s">
        <v>151</v>
      </c>
    </row>
    <row r="21" spans="1:12" s="794" customFormat="1" ht="43.2">
      <c r="A21" s="714"/>
      <c r="B21" s="1050" t="s">
        <v>152</v>
      </c>
      <c r="C21" s="1050" t="s">
        <v>153</v>
      </c>
      <c r="D21" s="1050" t="s">
        <v>148</v>
      </c>
      <c r="E21" s="1050" t="s">
        <v>154</v>
      </c>
      <c r="F21" s="1050" t="s">
        <v>155</v>
      </c>
      <c r="G21" s="722"/>
      <c r="H21" s="1006">
        <v>300000</v>
      </c>
      <c r="I21" s="703"/>
      <c r="J21" s="703"/>
      <c r="K21" s="722"/>
      <c r="L21" s="1051" t="s">
        <v>151</v>
      </c>
    </row>
    <row r="22" spans="1:12" s="794" customFormat="1">
      <c r="A22" s="722"/>
      <c r="B22" s="722"/>
      <c r="C22" s="722"/>
      <c r="D22" s="722"/>
      <c r="E22" s="722"/>
      <c r="F22" s="722"/>
      <c r="G22" s="722"/>
      <c r="H22" s="1006">
        <f>SUM(H17:H21)</f>
        <v>1615000</v>
      </c>
      <c r="I22" s="703"/>
      <c r="J22" s="703"/>
      <c r="K22" s="722"/>
      <c r="L22" s="991"/>
    </row>
    <row r="23" spans="1:12">
      <c r="A23" s="1171" t="s">
        <v>36</v>
      </c>
      <c r="B23" s="1172"/>
      <c r="C23" s="1172"/>
      <c r="D23" s="1172"/>
      <c r="E23" s="1172"/>
      <c r="F23" s="1172"/>
      <c r="G23" s="1172"/>
      <c r="H23" s="1172"/>
      <c r="I23" s="1172"/>
      <c r="J23" s="1172"/>
      <c r="K23" s="1172"/>
      <c r="L23" s="1173"/>
    </row>
    <row r="24" spans="1:12" s="687" customFormat="1" ht="92.25" customHeight="1">
      <c r="A24" s="1044" t="s">
        <v>37</v>
      </c>
      <c r="B24" s="1044" t="s">
        <v>38</v>
      </c>
      <c r="C24" s="1007"/>
      <c r="D24" s="1052" t="s">
        <v>156</v>
      </c>
      <c r="E24" s="1044" t="s">
        <v>39</v>
      </c>
      <c r="F24" s="1007"/>
      <c r="G24" s="1007"/>
      <c r="H24" s="1008"/>
      <c r="I24" s="1008"/>
      <c r="J24" s="1008">
        <v>200000</v>
      </c>
      <c r="K24" s="963" t="s">
        <v>40</v>
      </c>
      <c r="L24" s="1053" t="s">
        <v>41</v>
      </c>
    </row>
    <row r="25" spans="1:12" ht="86.4">
      <c r="A25" s="1044" t="s">
        <v>42</v>
      </c>
      <c r="B25" s="1044" t="s">
        <v>43</v>
      </c>
      <c r="C25" s="1009"/>
      <c r="D25" s="1009"/>
      <c r="E25" s="1044" t="s">
        <v>44</v>
      </c>
      <c r="F25" s="1009"/>
      <c r="G25" s="1009"/>
      <c r="H25" s="1006">
        <v>2000000</v>
      </c>
      <c r="I25" s="1008"/>
      <c r="J25" s="1008"/>
      <c r="K25" s="1019" t="s">
        <v>45</v>
      </c>
      <c r="L25" s="1053" t="s">
        <v>41</v>
      </c>
    </row>
    <row r="26" spans="1:12" s="1004" customFormat="1" ht="76.5" customHeight="1">
      <c r="A26" s="1054" t="s">
        <v>46</v>
      </c>
      <c r="B26" s="1054" t="s">
        <v>47</v>
      </c>
      <c r="C26" s="1010"/>
      <c r="D26" s="1054" t="s">
        <v>157</v>
      </c>
      <c r="E26" s="1054" t="s">
        <v>48</v>
      </c>
      <c r="F26" s="1010"/>
      <c r="G26" s="1010"/>
      <c r="H26" s="1011"/>
      <c r="I26" s="1011"/>
      <c r="J26" s="1011">
        <v>500000</v>
      </c>
      <c r="K26" s="1020" t="s">
        <v>49</v>
      </c>
      <c r="L26" s="1055" t="s">
        <v>41</v>
      </c>
    </row>
    <row r="27" spans="1:12" s="746" customFormat="1" ht="86.25" customHeight="1">
      <c r="A27" s="1044" t="s">
        <v>50</v>
      </c>
      <c r="B27" s="1044" t="s">
        <v>51</v>
      </c>
      <c r="C27" s="698"/>
      <c r="D27" s="1044" t="s">
        <v>158</v>
      </c>
      <c r="E27" s="1044" t="s">
        <v>52</v>
      </c>
      <c r="F27" s="698"/>
      <c r="G27" s="698"/>
      <c r="H27" s="1006"/>
      <c r="I27" s="1006"/>
      <c r="J27" s="1006">
        <v>1613700</v>
      </c>
      <c r="K27" s="985" t="s">
        <v>53</v>
      </c>
      <c r="L27" s="1053" t="s">
        <v>41</v>
      </c>
    </row>
    <row r="28" spans="1:12" s="746" customFormat="1" ht="54" customHeight="1">
      <c r="A28" s="1044" t="s">
        <v>159</v>
      </c>
      <c r="B28" s="698"/>
      <c r="C28" s="698"/>
      <c r="D28" s="1044" t="s">
        <v>160</v>
      </c>
      <c r="E28" s="698"/>
      <c r="F28" s="698"/>
      <c r="G28" s="698"/>
      <c r="H28" s="1006">
        <f>SUM(H24:H27)</f>
        <v>2000000</v>
      </c>
      <c r="I28" s="1006"/>
      <c r="J28" s="1006">
        <f>SUM(J24:J27)</f>
        <v>2313700</v>
      </c>
      <c r="K28" s="985"/>
      <c r="L28" s="986"/>
    </row>
    <row r="29" spans="1:12" s="746" customFormat="1" ht="15.75" customHeight="1">
      <c r="A29" s="1174" t="s">
        <v>161</v>
      </c>
      <c r="B29" s="1213"/>
      <c r="C29" s="1213"/>
      <c r="D29" s="1213"/>
      <c r="E29" s="1213"/>
      <c r="F29" s="1213"/>
      <c r="G29" s="1213"/>
      <c r="H29" s="1213"/>
      <c r="I29" s="1213"/>
      <c r="J29" s="1213"/>
      <c r="K29" s="1213"/>
      <c r="L29" s="1214"/>
    </row>
    <row r="30" spans="1:12" s="746" customFormat="1" ht="100.8">
      <c r="A30" s="1044" t="s">
        <v>162</v>
      </c>
      <c r="B30" s="1044" t="s">
        <v>163</v>
      </c>
      <c r="C30" s="1044" t="s">
        <v>164</v>
      </c>
      <c r="D30" s="1044" t="s">
        <v>165</v>
      </c>
      <c r="E30" s="1044" t="s">
        <v>166</v>
      </c>
      <c r="F30" s="1044" t="s">
        <v>167</v>
      </c>
      <c r="G30" s="698"/>
      <c r="H30" s="963"/>
      <c r="I30" s="963"/>
      <c r="J30" s="963"/>
      <c r="K30" s="985" t="s">
        <v>168</v>
      </c>
      <c r="L30" s="1053" t="s">
        <v>169</v>
      </c>
    </row>
    <row r="31" spans="1:12" s="746" customFormat="1" ht="158.4">
      <c r="A31" s="1044" t="s">
        <v>170</v>
      </c>
      <c r="B31" s="1044" t="s">
        <v>171</v>
      </c>
      <c r="C31" s="1044" t="s">
        <v>172</v>
      </c>
      <c r="D31" s="1044" t="s">
        <v>173</v>
      </c>
      <c r="E31" s="1044" t="s">
        <v>174</v>
      </c>
      <c r="F31" s="1044" t="s">
        <v>175</v>
      </c>
      <c r="G31" s="1044" t="s">
        <v>176</v>
      </c>
      <c r="H31" s="963">
        <v>8352624</v>
      </c>
      <c r="I31" s="963"/>
      <c r="J31" s="963"/>
      <c r="K31" s="985" t="s">
        <v>177</v>
      </c>
      <c r="L31" s="1053" t="s">
        <v>178</v>
      </c>
    </row>
    <row r="32" spans="1:12" s="746" customFormat="1" ht="15.75" customHeight="1">
      <c r="A32" s="698"/>
      <c r="B32" s="698"/>
      <c r="C32" s="698"/>
      <c r="D32" s="698"/>
      <c r="E32" s="698"/>
      <c r="F32" s="698"/>
      <c r="G32" s="698"/>
      <c r="H32" s="963">
        <f>SUM(H31)</f>
        <v>8352624</v>
      </c>
      <c r="I32" s="963"/>
      <c r="J32" s="963"/>
      <c r="K32" s="985"/>
      <c r="L32" s="986"/>
    </row>
    <row r="33" spans="1:12" s="746" customFormat="1">
      <c r="A33" s="1048" t="s">
        <v>54</v>
      </c>
      <c r="B33" s="970"/>
      <c r="C33" s="970"/>
      <c r="D33" s="970"/>
      <c r="E33" s="970"/>
      <c r="F33" s="970"/>
      <c r="G33" s="970"/>
      <c r="H33" s="971"/>
      <c r="I33" s="971"/>
      <c r="J33" s="971"/>
      <c r="K33" s="970"/>
      <c r="L33" s="994"/>
    </row>
    <row r="34" spans="1:12" s="1004" customFormat="1" ht="100.8">
      <c r="A34" s="1054" t="s">
        <v>55</v>
      </c>
      <c r="B34" s="1012" t="s">
        <v>179</v>
      </c>
      <c r="C34" s="1054" t="s">
        <v>180</v>
      </c>
      <c r="D34" s="1054" t="s">
        <v>181</v>
      </c>
      <c r="E34" s="1054" t="s">
        <v>57</v>
      </c>
      <c r="F34" s="1054" t="s">
        <v>182</v>
      </c>
      <c r="G34" s="1054" t="s">
        <v>183</v>
      </c>
      <c r="H34" s="1013"/>
      <c r="I34" s="1013"/>
      <c r="J34" s="1013">
        <v>150000</v>
      </c>
      <c r="K34" s="1054" t="s">
        <v>58</v>
      </c>
      <c r="L34" s="1054" t="s">
        <v>59</v>
      </c>
    </row>
    <row r="35" spans="1:12" s="1005" customFormat="1" ht="115.2">
      <c r="A35" s="853" t="s">
        <v>184</v>
      </c>
      <c r="B35" s="853" t="s">
        <v>61</v>
      </c>
      <c r="C35" s="853" t="s">
        <v>62</v>
      </c>
      <c r="D35" s="853" t="s">
        <v>63</v>
      </c>
      <c r="E35" s="853" t="s">
        <v>185</v>
      </c>
      <c r="F35" s="853" t="s">
        <v>186</v>
      </c>
      <c r="G35" s="853" t="s">
        <v>187</v>
      </c>
      <c r="H35" s="1014"/>
      <c r="I35" s="1016"/>
      <c r="J35" s="895">
        <v>300000</v>
      </c>
      <c r="K35" s="1046" t="s">
        <v>188</v>
      </c>
      <c r="L35" s="1046" t="s">
        <v>59</v>
      </c>
    </row>
    <row r="36" spans="1:12" s="1005" customFormat="1" ht="57.6">
      <c r="A36" s="1177" t="s">
        <v>66</v>
      </c>
      <c r="B36" s="1177" t="s">
        <v>67</v>
      </c>
      <c r="C36" s="1177" t="s">
        <v>189</v>
      </c>
      <c r="D36" s="1177" t="s">
        <v>69</v>
      </c>
      <c r="E36" s="852" t="s">
        <v>190</v>
      </c>
      <c r="F36" s="1046" t="s">
        <v>191</v>
      </c>
      <c r="G36" s="1046" t="s">
        <v>192</v>
      </c>
      <c r="H36" s="1016">
        <v>50000</v>
      </c>
      <c r="I36" s="1016"/>
      <c r="J36" s="1016"/>
      <c r="K36" s="1046" t="s">
        <v>193</v>
      </c>
      <c r="L36" s="1046" t="s">
        <v>71</v>
      </c>
    </row>
    <row r="37" spans="1:12" s="1005" customFormat="1" ht="57.6">
      <c r="A37" s="1177"/>
      <c r="B37" s="1177"/>
      <c r="C37" s="1177"/>
      <c r="D37" s="1177"/>
      <c r="E37" s="852" t="s">
        <v>70</v>
      </c>
      <c r="F37" s="1046" t="s">
        <v>194</v>
      </c>
      <c r="G37" s="1046" t="s">
        <v>195</v>
      </c>
      <c r="H37" s="1016">
        <v>50000</v>
      </c>
      <c r="I37" s="1016"/>
      <c r="J37" s="1016"/>
      <c r="K37" s="1046" t="s">
        <v>193</v>
      </c>
      <c r="L37" s="1046" t="s">
        <v>71</v>
      </c>
    </row>
    <row r="38" spans="1:12" s="1005" customFormat="1" ht="72">
      <c r="A38" s="1177"/>
      <c r="B38" s="1177"/>
      <c r="C38" s="1177"/>
      <c r="D38" s="1177"/>
      <c r="E38" s="853" t="s">
        <v>72</v>
      </c>
      <c r="F38" s="1046" t="s">
        <v>196</v>
      </c>
      <c r="G38" s="1046" t="s">
        <v>197</v>
      </c>
      <c r="H38" s="1016"/>
      <c r="I38" s="1016"/>
      <c r="J38" s="1016">
        <v>250000</v>
      </c>
      <c r="K38" s="1046" t="s">
        <v>193</v>
      </c>
      <c r="L38" s="1046" t="s">
        <v>71</v>
      </c>
    </row>
    <row r="39" spans="1:12" s="1005" customFormat="1" ht="57.6">
      <c r="A39" s="1177"/>
      <c r="B39" s="1177"/>
      <c r="C39" s="1177"/>
      <c r="D39" s="1177"/>
      <c r="E39" s="853" t="s">
        <v>73</v>
      </c>
      <c r="F39" s="1046" t="s">
        <v>198</v>
      </c>
      <c r="G39" s="1046" t="s">
        <v>199</v>
      </c>
      <c r="H39" s="1016">
        <v>30000</v>
      </c>
      <c r="I39" s="1016"/>
      <c r="J39" s="1016"/>
      <c r="K39" s="1046" t="s">
        <v>193</v>
      </c>
      <c r="L39" s="1046" t="s">
        <v>71</v>
      </c>
    </row>
    <row r="40" spans="1:12" s="1005" customFormat="1" ht="57.6">
      <c r="A40" s="1177"/>
      <c r="B40" s="1177"/>
      <c r="C40" s="1177"/>
      <c r="D40" s="1177"/>
      <c r="E40" s="853" t="s">
        <v>200</v>
      </c>
      <c r="F40" s="1046" t="s">
        <v>198</v>
      </c>
      <c r="G40" s="1046" t="s">
        <v>199</v>
      </c>
      <c r="H40" s="1016">
        <v>50000</v>
      </c>
      <c r="I40" s="1016"/>
      <c r="J40" s="1016"/>
      <c r="K40" s="1046" t="s">
        <v>193</v>
      </c>
      <c r="L40" s="1046" t="s">
        <v>71</v>
      </c>
    </row>
    <row r="41" spans="1:12" s="1005" customFormat="1" ht="57.6">
      <c r="A41" s="1177"/>
      <c r="B41" s="1177"/>
      <c r="C41" s="1177"/>
      <c r="D41" s="1177"/>
      <c r="E41" s="853" t="s">
        <v>201</v>
      </c>
      <c r="F41" s="1046" t="s">
        <v>202</v>
      </c>
      <c r="G41" s="1046" t="s">
        <v>203</v>
      </c>
      <c r="H41" s="1016">
        <v>100000</v>
      </c>
      <c r="I41" s="1016"/>
      <c r="J41" s="1016"/>
      <c r="K41" s="1046" t="s">
        <v>193</v>
      </c>
      <c r="L41" s="1046" t="s">
        <v>71</v>
      </c>
    </row>
    <row r="42" spans="1:12" s="1005" customFormat="1" ht="227.25" customHeight="1">
      <c r="A42" s="1177"/>
      <c r="B42" s="1177"/>
      <c r="C42" s="1177"/>
      <c r="D42" s="1177"/>
      <c r="E42" s="853" t="s">
        <v>74</v>
      </c>
      <c r="F42" s="714" t="s">
        <v>204</v>
      </c>
      <c r="G42" s="1046" t="s">
        <v>205</v>
      </c>
      <c r="H42" s="1016">
        <v>20000</v>
      </c>
      <c r="I42" s="1016"/>
      <c r="J42" s="1016"/>
      <c r="K42" s="1046" t="s">
        <v>193</v>
      </c>
      <c r="L42" s="1046" t="s">
        <v>71</v>
      </c>
    </row>
    <row r="43" spans="1:12" s="1004" customFormat="1" ht="256.5" customHeight="1">
      <c r="A43" s="1202" t="s">
        <v>75</v>
      </c>
      <c r="B43" s="1202" t="s">
        <v>206</v>
      </c>
      <c r="C43" s="1202" t="s">
        <v>77</v>
      </c>
      <c r="D43" s="1017" t="s">
        <v>207</v>
      </c>
      <c r="E43" s="1018" t="s">
        <v>208</v>
      </c>
      <c r="F43" s="1054" t="s">
        <v>209</v>
      </c>
      <c r="G43" s="1054" t="s">
        <v>210</v>
      </c>
      <c r="H43" s="1013">
        <v>710000</v>
      </c>
      <c r="I43" s="1013"/>
      <c r="J43" s="1013"/>
      <c r="K43" s="1054" t="s">
        <v>211</v>
      </c>
      <c r="L43" s="1054" t="s">
        <v>71</v>
      </c>
    </row>
    <row r="44" spans="1:12" s="1005" customFormat="1" ht="43.2">
      <c r="A44" s="1203"/>
      <c r="B44" s="1203"/>
      <c r="C44" s="1203"/>
      <c r="D44" s="1017" t="s">
        <v>212</v>
      </c>
      <c r="E44" s="853" t="s">
        <v>213</v>
      </c>
      <c r="F44" s="1046" t="s">
        <v>214</v>
      </c>
      <c r="G44" s="1046" t="s">
        <v>214</v>
      </c>
      <c r="H44" s="1016"/>
      <c r="I44" s="1016"/>
      <c r="J44" s="1016">
        <v>150000</v>
      </c>
      <c r="K44" s="1046" t="s">
        <v>215</v>
      </c>
      <c r="L44" s="1046" t="s">
        <v>71</v>
      </c>
    </row>
    <row r="45" spans="1:12" s="1005" customFormat="1" ht="100.8">
      <c r="A45" s="860" t="s">
        <v>216</v>
      </c>
      <c r="B45" s="722" t="s">
        <v>81</v>
      </c>
      <c r="C45" s="722" t="s">
        <v>82</v>
      </c>
      <c r="D45" s="722" t="s">
        <v>83</v>
      </c>
      <c r="E45" s="722" t="s">
        <v>84</v>
      </c>
      <c r="F45" s="722" t="s">
        <v>217</v>
      </c>
      <c r="G45" s="722" t="s">
        <v>218</v>
      </c>
      <c r="H45" s="699">
        <v>200000</v>
      </c>
      <c r="I45" s="1021"/>
      <c r="J45" s="1016"/>
      <c r="K45" s="1046" t="s">
        <v>219</v>
      </c>
      <c r="L45" s="1046" t="s">
        <v>71</v>
      </c>
    </row>
    <row r="46" spans="1:12" s="1005" customFormat="1" ht="151.5" customHeight="1">
      <c r="A46" s="714" t="s">
        <v>86</v>
      </c>
      <c r="B46" s="714" t="s">
        <v>87</v>
      </c>
      <c r="C46" s="714" t="s">
        <v>88</v>
      </c>
      <c r="D46" s="714" t="s">
        <v>89</v>
      </c>
      <c r="E46" s="714" t="s">
        <v>220</v>
      </c>
      <c r="F46" s="714" t="s">
        <v>221</v>
      </c>
      <c r="G46" s="714" t="s">
        <v>222</v>
      </c>
      <c r="H46" s="705">
        <v>500000</v>
      </c>
      <c r="I46" s="1016"/>
      <c r="J46" s="1016">
        <v>500000</v>
      </c>
      <c r="K46" s="1046" t="s">
        <v>91</v>
      </c>
      <c r="L46" s="1046" t="s">
        <v>71</v>
      </c>
    </row>
    <row r="47" spans="1:12" ht="78" customHeight="1">
      <c r="A47" s="714" t="s">
        <v>92</v>
      </c>
      <c r="B47" s="714" t="s">
        <v>93</v>
      </c>
      <c r="C47" s="714" t="s">
        <v>94</v>
      </c>
      <c r="D47" s="714" t="s">
        <v>95</v>
      </c>
      <c r="E47" s="714" t="s">
        <v>96</v>
      </c>
      <c r="F47" s="714" t="s">
        <v>223</v>
      </c>
      <c r="G47" s="714" t="s">
        <v>224</v>
      </c>
      <c r="H47" s="787">
        <v>1400000</v>
      </c>
      <c r="I47" s="767"/>
      <c r="J47" s="767"/>
      <c r="K47" s="1046" t="s">
        <v>225</v>
      </c>
      <c r="L47" s="1046" t="s">
        <v>97</v>
      </c>
    </row>
    <row r="48" spans="1:12" ht="16.5" hidden="1" customHeight="1">
      <c r="A48" s="1163" t="s">
        <v>98</v>
      </c>
      <c r="B48" s="1164"/>
      <c r="C48" s="1164"/>
      <c r="D48" s="1164"/>
      <c r="E48" s="1164"/>
      <c r="F48" s="1164"/>
      <c r="G48" s="1164"/>
      <c r="H48" s="1164"/>
      <c r="I48" s="1164"/>
      <c r="J48" s="1164"/>
      <c r="K48" s="1164"/>
      <c r="L48" s="1165"/>
    </row>
    <row r="49" spans="1:12" ht="123.75" hidden="1" customHeight="1">
      <c r="A49" s="714" t="s">
        <v>99</v>
      </c>
      <c r="B49" s="714" t="s">
        <v>100</v>
      </c>
      <c r="C49" s="714"/>
      <c r="D49" s="714"/>
      <c r="E49" s="714" t="s">
        <v>101</v>
      </c>
      <c r="F49" s="714"/>
      <c r="G49" s="714"/>
      <c r="H49" s="787"/>
      <c r="I49" s="767"/>
      <c r="J49" s="767"/>
      <c r="K49" s="714" t="s">
        <v>102</v>
      </c>
      <c r="L49" s="714"/>
    </row>
    <row r="50" spans="1:12" ht="115.2" hidden="1">
      <c r="A50" s="714" t="s">
        <v>103</v>
      </c>
      <c r="B50" s="714" t="s">
        <v>104</v>
      </c>
      <c r="C50" s="714"/>
      <c r="D50" s="714"/>
      <c r="E50" s="714" t="s">
        <v>105</v>
      </c>
      <c r="F50" s="714"/>
      <c r="G50" s="714"/>
      <c r="H50" s="787"/>
      <c r="I50" s="767"/>
      <c r="J50" s="767"/>
      <c r="K50" s="714" t="s">
        <v>106</v>
      </c>
      <c r="L50" s="714"/>
    </row>
    <row r="51" spans="1:12" ht="16.5" hidden="1" customHeight="1">
      <c r="A51" s="1163" t="s">
        <v>107</v>
      </c>
      <c r="B51" s="1164"/>
      <c r="C51" s="1164"/>
      <c r="D51" s="1164"/>
      <c r="E51" s="1164"/>
      <c r="F51" s="1164"/>
      <c r="G51" s="1164"/>
      <c r="H51" s="1164"/>
      <c r="I51" s="1164"/>
      <c r="J51" s="1164"/>
      <c r="K51" s="1164"/>
      <c r="L51" s="1165"/>
    </row>
    <row r="52" spans="1:12" ht="16.5" hidden="1" customHeight="1">
      <c r="A52" s="714"/>
      <c r="B52" s="714"/>
      <c r="C52" s="714"/>
      <c r="D52" s="714"/>
      <c r="E52" s="714"/>
      <c r="F52" s="714"/>
      <c r="G52" s="714"/>
      <c r="H52" s="787"/>
      <c r="I52" s="767"/>
      <c r="J52" s="767"/>
      <c r="K52" s="766"/>
      <c r="L52" s="714"/>
    </row>
    <row r="53" spans="1:12" ht="16.5" hidden="1" customHeight="1">
      <c r="A53" s="714"/>
      <c r="B53" s="714"/>
      <c r="C53" s="714"/>
      <c r="D53" s="714"/>
      <c r="E53" s="714"/>
      <c r="F53" s="714"/>
      <c r="G53" s="714"/>
      <c r="H53" s="787"/>
      <c r="I53" s="767"/>
      <c r="J53" s="767"/>
      <c r="K53" s="766"/>
      <c r="L53" s="714"/>
    </row>
    <row r="54" spans="1:12" ht="16.5" hidden="1" customHeight="1">
      <c r="A54" s="1163" t="s">
        <v>108</v>
      </c>
      <c r="B54" s="1166"/>
      <c r="C54" s="1166"/>
      <c r="D54" s="1166"/>
      <c r="E54" s="1166"/>
      <c r="F54" s="1166"/>
      <c r="G54" s="1166"/>
      <c r="H54" s="1166"/>
      <c r="I54" s="1166"/>
      <c r="J54" s="1166"/>
      <c r="K54" s="1166"/>
      <c r="L54" s="1167"/>
    </row>
    <row r="55" spans="1:12" ht="16.5" hidden="1" customHeight="1">
      <c r="A55" s="714"/>
      <c r="B55" s="714"/>
      <c r="C55" s="714"/>
      <c r="D55" s="714"/>
      <c r="E55" s="714"/>
      <c r="F55" s="714"/>
      <c r="G55" s="714"/>
      <c r="H55" s="787"/>
      <c r="I55" s="767"/>
      <c r="J55" s="767"/>
      <c r="K55" s="766"/>
      <c r="L55" s="714"/>
    </row>
    <row r="56" spans="1:12" ht="16.5" hidden="1" customHeight="1">
      <c r="A56" s="714"/>
      <c r="B56" s="714"/>
      <c r="C56" s="714"/>
      <c r="D56" s="714"/>
      <c r="E56" s="714"/>
      <c r="F56" s="714"/>
      <c r="G56" s="714"/>
      <c r="H56" s="787"/>
      <c r="I56" s="767"/>
      <c r="J56" s="767"/>
      <c r="K56" s="766"/>
      <c r="L56" s="714"/>
    </row>
    <row r="57" spans="1:12" ht="16.5" hidden="1" customHeight="1">
      <c r="A57" s="1163" t="s">
        <v>109</v>
      </c>
      <c r="B57" s="1164"/>
      <c r="C57" s="1164"/>
      <c r="D57" s="1164"/>
      <c r="E57" s="1164"/>
      <c r="F57" s="1164"/>
      <c r="G57" s="1164"/>
      <c r="H57" s="1164"/>
      <c r="I57" s="1164"/>
      <c r="J57" s="1164"/>
      <c r="K57" s="1164"/>
      <c r="L57" s="1165"/>
    </row>
    <row r="58" spans="1:12" ht="16.5" hidden="1" customHeight="1">
      <c r="A58" s="714"/>
      <c r="B58" s="714"/>
      <c r="C58" s="714"/>
      <c r="D58" s="714"/>
      <c r="E58" s="714"/>
      <c r="F58" s="714"/>
      <c r="G58" s="714"/>
      <c r="H58" s="787"/>
      <c r="I58" s="767"/>
      <c r="J58" s="767"/>
      <c r="K58" s="766"/>
      <c r="L58" s="714"/>
    </row>
    <row r="59" spans="1:12" ht="16.5" hidden="1" customHeight="1">
      <c r="A59" s="714"/>
      <c r="B59" s="714"/>
      <c r="C59" s="714"/>
      <c r="D59" s="714"/>
      <c r="E59" s="714"/>
      <c r="F59" s="714"/>
      <c r="G59" s="714"/>
      <c r="H59" s="787"/>
      <c r="I59" s="767"/>
      <c r="J59" s="767"/>
      <c r="K59" s="766"/>
      <c r="L59" s="714"/>
    </row>
    <row r="60" spans="1:12" ht="16.5" hidden="1" customHeight="1">
      <c r="A60" s="1163" t="s">
        <v>110</v>
      </c>
      <c r="B60" s="1166"/>
      <c r="C60" s="1166"/>
      <c r="D60" s="1166"/>
      <c r="E60" s="1166"/>
      <c r="F60" s="1166"/>
      <c r="G60" s="1166"/>
      <c r="H60" s="1166"/>
      <c r="I60" s="1166"/>
      <c r="J60" s="1166"/>
      <c r="K60" s="1166"/>
      <c r="L60" s="1167"/>
    </row>
    <row r="61" spans="1:12" ht="16.5" hidden="1" customHeight="1">
      <c r="A61" s="714"/>
      <c r="B61" s="714"/>
      <c r="C61" s="714"/>
      <c r="D61" s="714"/>
      <c r="E61" s="714"/>
      <c r="F61" s="714"/>
      <c r="G61" s="714"/>
      <c r="H61" s="787"/>
      <c r="I61" s="767"/>
      <c r="J61" s="767"/>
      <c r="K61" s="766"/>
      <c r="L61" s="714"/>
    </row>
    <row r="62" spans="1:12" ht="16.5" hidden="1" customHeight="1">
      <c r="A62" s="714"/>
      <c r="B62" s="714"/>
      <c r="C62" s="714"/>
      <c r="D62" s="714"/>
      <c r="E62" s="714"/>
      <c r="F62" s="714"/>
      <c r="G62" s="714"/>
      <c r="H62" s="787"/>
      <c r="I62" s="767"/>
      <c r="J62" s="767"/>
      <c r="K62" s="766"/>
      <c r="L62" s="714"/>
    </row>
    <row r="63" spans="1:12" ht="16.5" hidden="1" customHeight="1">
      <c r="A63" s="1163" t="s">
        <v>111</v>
      </c>
      <c r="B63" s="1166"/>
      <c r="C63" s="1166"/>
      <c r="D63" s="1166"/>
      <c r="E63" s="1166"/>
      <c r="F63" s="1166"/>
      <c r="G63" s="1166"/>
      <c r="H63" s="1166"/>
      <c r="I63" s="1166"/>
      <c r="J63" s="1166"/>
      <c r="K63" s="1166"/>
      <c r="L63" s="1167"/>
    </row>
    <row r="64" spans="1:12" ht="16.5" hidden="1" customHeight="1">
      <c r="A64" s="714"/>
      <c r="B64" s="714"/>
      <c r="C64" s="714"/>
      <c r="D64" s="714"/>
      <c r="E64" s="714"/>
      <c r="F64" s="714"/>
      <c r="G64" s="714"/>
      <c r="H64" s="787"/>
      <c r="I64" s="767"/>
      <c r="J64" s="767"/>
      <c r="K64" s="766"/>
      <c r="L64" s="714"/>
    </row>
    <row r="65" spans="1:12" ht="16.5" hidden="1" customHeight="1">
      <c r="A65" s="714"/>
      <c r="B65" s="714"/>
      <c r="C65" s="714"/>
      <c r="D65" s="714"/>
      <c r="E65" s="714"/>
      <c r="F65" s="714"/>
      <c r="G65" s="714"/>
      <c r="H65" s="787"/>
      <c r="I65" s="767"/>
      <c r="J65" s="767"/>
      <c r="K65" s="766"/>
      <c r="L65" s="714"/>
    </row>
    <row r="66" spans="1:12" ht="16.5" hidden="1" customHeight="1">
      <c r="A66" s="1163" t="s">
        <v>112</v>
      </c>
      <c r="B66" s="1164"/>
      <c r="C66" s="1164"/>
      <c r="D66" s="1164"/>
      <c r="E66" s="1164"/>
      <c r="F66" s="1164"/>
      <c r="G66" s="1164"/>
      <c r="H66" s="1164"/>
      <c r="I66" s="1164"/>
      <c r="J66" s="1164"/>
      <c r="K66" s="1164"/>
      <c r="L66" s="1165"/>
    </row>
    <row r="67" spans="1:12" ht="115.2">
      <c r="A67" s="129" t="s">
        <v>226</v>
      </c>
      <c r="B67" s="129" t="s">
        <v>227</v>
      </c>
      <c r="C67" s="129" t="s">
        <v>228</v>
      </c>
      <c r="D67" s="129" t="s">
        <v>229</v>
      </c>
      <c r="E67" s="714" t="s">
        <v>230</v>
      </c>
      <c r="F67" s="714" t="s">
        <v>231</v>
      </c>
      <c r="G67" s="129" t="s">
        <v>232</v>
      </c>
      <c r="H67" s="779">
        <v>600000</v>
      </c>
      <c r="I67" s="779"/>
      <c r="J67" s="779"/>
      <c r="K67" s="1046" t="s">
        <v>233</v>
      </c>
      <c r="L67" s="714" t="s">
        <v>71</v>
      </c>
    </row>
    <row r="68" spans="1:12" ht="16.5" customHeight="1">
      <c r="A68" s="714"/>
      <c r="B68" s="714"/>
      <c r="C68" s="714"/>
      <c r="D68" s="714"/>
      <c r="E68" s="714"/>
      <c r="F68" s="714"/>
      <c r="G68" s="714"/>
      <c r="H68" s="787">
        <v>3560000</v>
      </c>
      <c r="I68" s="767"/>
      <c r="J68" s="767" t="s">
        <v>234</v>
      </c>
      <c r="K68" s="766"/>
      <c r="L68" s="714"/>
    </row>
    <row r="69" spans="1:12" s="746" customFormat="1" ht="15.75" customHeight="1">
      <c r="A69" s="1174" t="s">
        <v>107</v>
      </c>
      <c r="B69" s="1213"/>
      <c r="C69" s="1213"/>
      <c r="D69" s="1213"/>
      <c r="E69" s="1213"/>
      <c r="F69" s="1213"/>
      <c r="G69" s="1213"/>
      <c r="H69" s="1213"/>
      <c r="I69" s="1213"/>
      <c r="J69" s="1213"/>
      <c r="K69" s="1213"/>
      <c r="L69" s="1214"/>
    </row>
    <row r="70" spans="1:12" s="746" customFormat="1" ht="140.25" customHeight="1">
      <c r="B70" s="1056" t="s">
        <v>235</v>
      </c>
      <c r="C70" s="1056" t="s">
        <v>236</v>
      </c>
      <c r="D70" s="1056" t="s">
        <v>237</v>
      </c>
      <c r="E70" s="1056" t="s">
        <v>238</v>
      </c>
      <c r="F70" s="1056" t="s">
        <v>239</v>
      </c>
      <c r="G70" s="1056" t="s">
        <v>240</v>
      </c>
      <c r="H70" s="1022">
        <v>50000</v>
      </c>
      <c r="I70" s="1022">
        <v>900000</v>
      </c>
      <c r="J70" s="1022">
        <v>50000</v>
      </c>
      <c r="K70" s="1023"/>
      <c r="L70" s="1057" t="s">
        <v>241</v>
      </c>
    </row>
    <row r="71" spans="1:12" s="746" customFormat="1" ht="15" customHeight="1">
      <c r="A71" s="129"/>
      <c r="B71" s="698"/>
      <c r="C71" s="698"/>
      <c r="D71" s="698"/>
      <c r="E71" s="698"/>
      <c r="F71" s="698"/>
      <c r="G71" s="698"/>
      <c r="H71" s="963">
        <f>SUM(H70)</f>
        <v>50000</v>
      </c>
      <c r="I71" s="963">
        <f>SUM(I70)</f>
        <v>900000</v>
      </c>
      <c r="J71" s="963">
        <f>SUM(J70)</f>
        <v>50000</v>
      </c>
      <c r="K71" s="985"/>
      <c r="L71" s="986"/>
    </row>
    <row r="72" spans="1:12" s="746" customFormat="1" ht="15.75" customHeight="1">
      <c r="A72" s="1174" t="s">
        <v>242</v>
      </c>
      <c r="B72" s="1213"/>
      <c r="C72" s="1213"/>
      <c r="D72" s="1213"/>
      <c r="E72" s="1213"/>
      <c r="F72" s="1213"/>
      <c r="G72" s="1213"/>
      <c r="H72" s="1213"/>
      <c r="I72" s="1213"/>
      <c r="J72" s="1213"/>
      <c r="K72" s="1213"/>
      <c r="L72" s="1214"/>
    </row>
    <row r="73" spans="1:12" s="746" customFormat="1" ht="144">
      <c r="A73" s="1044" t="s">
        <v>243</v>
      </c>
      <c r="B73" s="1044" t="s">
        <v>244</v>
      </c>
      <c r="C73" s="1044" t="s">
        <v>245</v>
      </c>
      <c r="D73" s="1044" t="s">
        <v>246</v>
      </c>
      <c r="E73" s="1044" t="s">
        <v>247</v>
      </c>
      <c r="F73" s="1044" t="s">
        <v>248</v>
      </c>
      <c r="G73" s="1044" t="s">
        <v>249</v>
      </c>
      <c r="H73" s="963">
        <v>30000</v>
      </c>
      <c r="I73" s="963"/>
      <c r="J73" s="963"/>
      <c r="K73" s="985"/>
      <c r="L73" s="1053" t="s">
        <v>250</v>
      </c>
    </row>
    <row r="74" spans="1:12" s="746" customFormat="1" ht="129.6">
      <c r="A74" s="1044" t="s">
        <v>251</v>
      </c>
      <c r="B74" s="1044" t="s">
        <v>252</v>
      </c>
      <c r="C74" s="1044" t="s">
        <v>253</v>
      </c>
      <c r="D74" s="1044" t="s">
        <v>254</v>
      </c>
      <c r="E74" s="1044" t="s">
        <v>255</v>
      </c>
      <c r="F74" s="1044" t="s">
        <v>256</v>
      </c>
      <c r="G74" s="1044" t="s">
        <v>257</v>
      </c>
      <c r="H74" s="963">
        <v>50000</v>
      </c>
      <c r="I74" s="963"/>
      <c r="J74" s="963"/>
      <c r="K74" s="985"/>
      <c r="L74" s="1053" t="s">
        <v>258</v>
      </c>
    </row>
    <row r="75" spans="1:12" s="746" customFormat="1" ht="15.75" customHeight="1">
      <c r="A75" s="698"/>
      <c r="B75" s="698"/>
      <c r="C75" s="698"/>
      <c r="D75" s="698"/>
      <c r="E75" s="698"/>
      <c r="F75" s="698"/>
      <c r="G75" s="698"/>
      <c r="H75" s="963">
        <f>SUM(H73:H74)</f>
        <v>80000</v>
      </c>
      <c r="I75" s="963"/>
      <c r="J75" s="963"/>
      <c r="K75" s="985"/>
      <c r="L75" s="986"/>
    </row>
    <row r="76" spans="1:12" ht="16.5" customHeight="1">
      <c r="A76" s="1207" t="s">
        <v>113</v>
      </c>
      <c r="B76" s="1208"/>
      <c r="C76" s="1208"/>
      <c r="D76" s="1208"/>
      <c r="E76" s="1208"/>
      <c r="F76" s="1208"/>
      <c r="G76" s="1209"/>
      <c r="H76" s="1210">
        <v>15657624</v>
      </c>
      <c r="I76" s="1211"/>
      <c r="J76" s="945"/>
      <c r="K76" s="945"/>
      <c r="L76" s="945"/>
    </row>
    <row r="77" spans="1:12" ht="16.5" customHeight="1">
      <c r="A77" s="932"/>
      <c r="B77" s="933"/>
      <c r="C77" s="1208" t="s">
        <v>259</v>
      </c>
      <c r="D77" s="1208"/>
      <c r="E77" s="933"/>
      <c r="F77" s="933"/>
      <c r="G77" s="934"/>
      <c r="H77" s="1210">
        <v>900000</v>
      </c>
      <c r="I77" s="1212"/>
      <c r="J77" s="945"/>
      <c r="K77" s="945"/>
      <c r="L77" s="945"/>
    </row>
    <row r="78" spans="1:12">
      <c r="A78" s="935"/>
      <c r="B78" s="936"/>
      <c r="C78" s="1155" t="s">
        <v>114</v>
      </c>
      <c r="D78" s="1155"/>
      <c r="E78" s="937"/>
      <c r="F78" s="937"/>
      <c r="G78" s="938"/>
      <c r="H78" s="1210">
        <v>3563700</v>
      </c>
      <c r="I78" s="1211"/>
      <c r="J78" s="947"/>
      <c r="K78" s="948"/>
      <c r="L78" s="774"/>
    </row>
    <row r="79" spans="1:12">
      <c r="A79" s="935"/>
      <c r="B79" s="937"/>
      <c r="C79" s="1158" t="s">
        <v>115</v>
      </c>
      <c r="D79" s="1158"/>
      <c r="E79" s="937"/>
      <c r="F79" s="937"/>
      <c r="G79" s="938"/>
      <c r="H79" s="1204">
        <f>H76+H77+H78</f>
        <v>20121324</v>
      </c>
      <c r="I79" s="1205"/>
      <c r="J79" s="1003"/>
      <c r="K79" s="949"/>
      <c r="L79" s="950"/>
    </row>
    <row r="80" spans="1:12">
      <c r="A80" s="875"/>
      <c r="B80" s="874"/>
      <c r="C80" s="875"/>
      <c r="D80" s="875"/>
      <c r="E80" s="875"/>
      <c r="F80" s="875"/>
      <c r="G80" s="875"/>
      <c r="H80" s="1000"/>
      <c r="I80" s="1000"/>
      <c r="J80" s="1000"/>
      <c r="K80" s="875"/>
      <c r="L80" s="874"/>
    </row>
    <row r="81" spans="1:12">
      <c r="B81" s="13"/>
      <c r="F81" s="1162"/>
      <c r="G81" s="1162"/>
      <c r="H81" s="688"/>
    </row>
    <row r="82" spans="1:12">
      <c r="A82" s="1206" t="s">
        <v>116</v>
      </c>
      <c r="B82" s="1206"/>
      <c r="C82" s="1206"/>
      <c r="D82" s="942" t="s">
        <v>117</v>
      </c>
      <c r="F82" s="1146" t="s">
        <v>118</v>
      </c>
      <c r="G82" s="1146"/>
      <c r="H82" s="688"/>
      <c r="I82" s="688" t="s">
        <v>119</v>
      </c>
    </row>
    <row r="83" spans="1:12">
      <c r="B83" s="1199" t="s">
        <v>260</v>
      </c>
      <c r="C83" s="1199"/>
      <c r="D83" s="942"/>
      <c r="E83" s="942"/>
      <c r="F83" s="1162" t="s">
        <v>121</v>
      </c>
      <c r="G83" s="1162"/>
      <c r="H83" s="1200"/>
      <c r="I83" s="1201"/>
      <c r="J83" s="1201"/>
      <c r="K83" s="1201"/>
      <c r="L83" s="1201"/>
    </row>
    <row r="84" spans="1:12">
      <c r="H84" s="688"/>
    </row>
    <row r="85" spans="1:12">
      <c r="H85" s="688"/>
    </row>
    <row r="86" spans="1:12">
      <c r="H86" s="688"/>
    </row>
    <row r="87" spans="1:12">
      <c r="H87" s="688"/>
    </row>
    <row r="88" spans="1:12">
      <c r="H88" s="688"/>
    </row>
    <row r="89" spans="1:12">
      <c r="H89" s="688"/>
    </row>
    <row r="90" spans="1:12">
      <c r="H90" s="688"/>
    </row>
    <row r="91" spans="1:12">
      <c r="H91" s="688"/>
    </row>
    <row r="92" spans="1:12">
      <c r="H92" s="688"/>
    </row>
    <row r="93" spans="1:12">
      <c r="H93" s="688"/>
    </row>
    <row r="94" spans="1:12">
      <c r="H94" s="688"/>
    </row>
    <row r="95" spans="1:12">
      <c r="H95" s="688"/>
    </row>
    <row r="96" spans="1:12">
      <c r="H96" s="688"/>
    </row>
    <row r="97" spans="8:8">
      <c r="H97" s="688"/>
    </row>
    <row r="98" spans="8:8">
      <c r="H98" s="688"/>
    </row>
    <row r="99" spans="8:8">
      <c r="H99" s="688"/>
    </row>
  </sheetData>
  <mergeCells count="46">
    <mergeCell ref="A1:L1"/>
    <mergeCell ref="A2:L2"/>
    <mergeCell ref="H9:J9"/>
    <mergeCell ref="H10:J10"/>
    <mergeCell ref="A23:L23"/>
    <mergeCell ref="H11:H12"/>
    <mergeCell ref="I11:I12"/>
    <mergeCell ref="J11:J12"/>
    <mergeCell ref="K9:K12"/>
    <mergeCell ref="A29:L29"/>
    <mergeCell ref="A48:L48"/>
    <mergeCell ref="A51:L51"/>
    <mergeCell ref="A54:L54"/>
    <mergeCell ref="A57:L57"/>
    <mergeCell ref="A60:L60"/>
    <mergeCell ref="A63:L63"/>
    <mergeCell ref="A66:L66"/>
    <mergeCell ref="A69:L69"/>
    <mergeCell ref="A72:L72"/>
    <mergeCell ref="A76:G76"/>
    <mergeCell ref="H76:I76"/>
    <mergeCell ref="C77:D77"/>
    <mergeCell ref="H77:I77"/>
    <mergeCell ref="C78:D78"/>
    <mergeCell ref="H78:I78"/>
    <mergeCell ref="C79:D79"/>
    <mergeCell ref="H79:I79"/>
    <mergeCell ref="F81:G81"/>
    <mergeCell ref="A82:C82"/>
    <mergeCell ref="F82:G82"/>
    <mergeCell ref="B83:C83"/>
    <mergeCell ref="F83:G83"/>
    <mergeCell ref="H83:L83"/>
    <mergeCell ref="A9:A11"/>
    <mergeCell ref="A36:A42"/>
    <mergeCell ref="A43:A44"/>
    <mergeCell ref="B9:B11"/>
    <mergeCell ref="B36:B42"/>
    <mergeCell ref="B43:B44"/>
    <mergeCell ref="C9:C11"/>
    <mergeCell ref="C36:C42"/>
    <mergeCell ref="C43:C44"/>
    <mergeCell ref="D9:D11"/>
    <mergeCell ref="D36:D42"/>
    <mergeCell ref="E9:E11"/>
    <mergeCell ref="F9:F11"/>
  </mergeCells>
  <pageMargins left="0.25" right="0.25" top="0.75" bottom="0.25" header="0.3" footer="0.3"/>
  <pageSetup paperSize="5" scale="80" orientation="landscape"/>
  <legacyDrawing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J56"/>
  <sheetViews>
    <sheetView topLeftCell="A7" zoomScale="130" zoomScaleNormal="130" workbookViewId="0">
      <pane xSplit="3" ySplit="5" topLeftCell="F45" activePane="bottomRight" state="frozen"/>
      <selection pane="topRight"/>
      <selection pane="bottomLeft"/>
      <selection pane="bottomRight" activeCell="F47" sqref="F47"/>
    </sheetView>
  </sheetViews>
  <sheetFormatPr defaultColWidth="9.109375" defaultRowHeight="14.4"/>
  <cols>
    <col min="1" max="1" width="3" customWidth="1"/>
    <col min="2" max="2" width="20.33203125" customWidth="1"/>
    <col min="3" max="3" width="23.6640625" customWidth="1"/>
    <col min="4" max="4" width="20" style="11" customWidth="1"/>
    <col min="5" max="5" width="21.88671875" customWidth="1"/>
    <col min="6" max="6" width="32.5546875" customWidth="1"/>
    <col min="7" max="7" width="18.5546875" style="12" customWidth="1"/>
    <col min="8" max="8" width="11.44140625" style="12" customWidth="1"/>
    <col min="9" max="9" width="14.109375" style="12" customWidth="1"/>
    <col min="10" max="10" width="12.88671875" style="13" customWidth="1"/>
  </cols>
  <sheetData>
    <row r="1" spans="1:10" ht="18">
      <c r="B1" s="1263" t="s">
        <v>0</v>
      </c>
      <c r="C1" s="1263"/>
      <c r="D1" s="1263"/>
      <c r="E1" s="1263"/>
      <c r="F1" s="1263"/>
      <c r="G1" s="1263"/>
      <c r="H1" s="1263"/>
      <c r="I1" s="1263"/>
      <c r="J1" s="1263"/>
    </row>
    <row r="2" spans="1:10" ht="18">
      <c r="B2" s="1263" t="s">
        <v>287</v>
      </c>
      <c r="C2" s="1263"/>
      <c r="D2" s="1263"/>
      <c r="E2" s="1263"/>
      <c r="F2" s="1263"/>
      <c r="G2" s="1263"/>
      <c r="H2" s="1263"/>
      <c r="I2" s="1263"/>
      <c r="J2" s="1263"/>
    </row>
    <row r="3" spans="1:10" ht="18">
      <c r="B3" s="14"/>
      <c r="C3" s="14"/>
      <c r="D3" s="14"/>
      <c r="E3" s="14"/>
      <c r="F3" s="14"/>
      <c r="G3" s="15"/>
      <c r="H3" s="15"/>
      <c r="I3" s="85"/>
      <c r="J3" s="14"/>
    </row>
    <row r="4" spans="1:10" ht="15.6">
      <c r="B4" s="16" t="s">
        <v>2</v>
      </c>
      <c r="C4" s="16" t="s">
        <v>288</v>
      </c>
      <c r="E4" s="16" t="s">
        <v>8</v>
      </c>
      <c r="F4" s="17">
        <v>640259006</v>
      </c>
    </row>
    <row r="5" spans="1:10" ht="15.6">
      <c r="B5" s="16" t="s">
        <v>4</v>
      </c>
      <c r="C5" s="16" t="s">
        <v>5</v>
      </c>
      <c r="E5" s="16" t="s">
        <v>9</v>
      </c>
      <c r="F5" s="17">
        <v>69150100.870000005</v>
      </c>
    </row>
    <row r="6" spans="1:10" ht="15.6">
      <c r="B6" s="16" t="s">
        <v>6</v>
      </c>
      <c r="C6" s="16" t="s">
        <v>7</v>
      </c>
    </row>
    <row r="8" spans="1:10" ht="15" customHeight="1">
      <c r="B8" s="1240" t="s">
        <v>10</v>
      </c>
      <c r="C8" s="1240" t="s">
        <v>12</v>
      </c>
      <c r="D8" s="1240" t="s">
        <v>289</v>
      </c>
      <c r="E8" s="1245" t="s">
        <v>14</v>
      </c>
      <c r="F8" s="1240" t="s">
        <v>290</v>
      </c>
      <c r="G8" s="1264" t="s">
        <v>17</v>
      </c>
      <c r="H8" s="1265"/>
      <c r="I8" s="1265"/>
      <c r="J8" s="1238" t="s">
        <v>291</v>
      </c>
    </row>
    <row r="9" spans="1:10" ht="21" customHeight="1">
      <c r="B9" s="1241"/>
      <c r="C9" s="1241"/>
      <c r="D9" s="1241"/>
      <c r="E9" s="1246"/>
      <c r="F9" s="1241"/>
      <c r="G9" s="1266" t="s">
        <v>32</v>
      </c>
      <c r="H9" s="1267"/>
      <c r="I9" s="1267"/>
      <c r="J9" s="1239"/>
    </row>
    <row r="10" spans="1:10" ht="18">
      <c r="B10" s="1065" t="s">
        <v>27</v>
      </c>
      <c r="C10" s="1065" t="s">
        <v>28</v>
      </c>
      <c r="D10" s="1066" t="s">
        <v>29</v>
      </c>
      <c r="E10" s="1065" t="s">
        <v>30</v>
      </c>
      <c r="F10" s="1067" t="s">
        <v>31</v>
      </c>
      <c r="G10" s="18" t="s">
        <v>23</v>
      </c>
      <c r="H10" s="18" t="s">
        <v>24</v>
      </c>
      <c r="I10" s="86" t="s">
        <v>25</v>
      </c>
      <c r="J10" s="1066" t="s">
        <v>33</v>
      </c>
    </row>
    <row r="11" spans="1:10" s="1" customFormat="1" ht="18">
      <c r="B11" s="1068" t="s">
        <v>292</v>
      </c>
      <c r="C11" s="19"/>
      <c r="D11" s="20"/>
      <c r="E11" s="19"/>
      <c r="F11" s="21"/>
      <c r="G11" s="22"/>
      <c r="H11" s="22"/>
      <c r="I11" s="87"/>
      <c r="J11" s="20"/>
    </row>
    <row r="12" spans="1:10" s="2" customFormat="1" ht="229.5" customHeight="1">
      <c r="A12" s="2">
        <v>1</v>
      </c>
      <c r="B12" s="23" t="s">
        <v>2486</v>
      </c>
      <c r="C12" s="1111" t="s">
        <v>294</v>
      </c>
      <c r="D12" s="1111" t="s">
        <v>295</v>
      </c>
      <c r="E12" s="1111" t="s">
        <v>296</v>
      </c>
      <c r="F12" s="1111" t="s">
        <v>297</v>
      </c>
      <c r="G12" s="25" t="s">
        <v>298</v>
      </c>
      <c r="H12" s="26"/>
      <c r="I12" s="26"/>
      <c r="J12" s="1111" t="s">
        <v>71</v>
      </c>
    </row>
    <row r="13" spans="1:10" s="3" customFormat="1" ht="158.25" customHeight="1">
      <c r="A13" s="3">
        <v>2</v>
      </c>
      <c r="B13" s="27" t="s">
        <v>2487</v>
      </c>
      <c r="C13" s="28" t="s">
        <v>2488</v>
      </c>
      <c r="D13" s="1112" t="s">
        <v>2489</v>
      </c>
      <c r="E13" s="1112" t="s">
        <v>2490</v>
      </c>
      <c r="F13" s="1112" t="s">
        <v>2491</v>
      </c>
      <c r="G13" s="30">
        <v>10852700</v>
      </c>
      <c r="H13" s="30"/>
      <c r="I13" s="30"/>
      <c r="J13" s="1112" t="s">
        <v>459</v>
      </c>
    </row>
    <row r="14" spans="1:10" s="3" customFormat="1" ht="72" customHeight="1">
      <c r="A14" s="3">
        <v>3</v>
      </c>
      <c r="B14" s="1498" t="s">
        <v>299</v>
      </c>
      <c r="C14" s="1501" t="s">
        <v>300</v>
      </c>
      <c r="D14" s="1493" t="s">
        <v>301</v>
      </c>
      <c r="E14" s="1112" t="s">
        <v>302</v>
      </c>
      <c r="F14" s="1112" t="s">
        <v>303</v>
      </c>
      <c r="G14" s="30">
        <v>275000</v>
      </c>
      <c r="H14" s="30"/>
      <c r="I14" s="30"/>
      <c r="J14" s="1112" t="s">
        <v>305</v>
      </c>
    </row>
    <row r="15" spans="1:10" s="4" customFormat="1" ht="44.25" customHeight="1">
      <c r="B15" s="1498"/>
      <c r="C15" s="1502"/>
      <c r="D15" s="1494"/>
      <c r="E15" s="1113" t="s">
        <v>306</v>
      </c>
      <c r="F15" s="33" t="s">
        <v>2492</v>
      </c>
      <c r="G15" s="34"/>
      <c r="H15" s="34"/>
      <c r="I15" s="34">
        <v>18000000</v>
      </c>
      <c r="J15" s="1113" t="s">
        <v>309</v>
      </c>
    </row>
    <row r="16" spans="1:10" s="3" customFormat="1" ht="36">
      <c r="B16" s="1498"/>
      <c r="C16" s="1502"/>
      <c r="D16" s="1494"/>
      <c r="E16" s="35" t="s">
        <v>468</v>
      </c>
      <c r="F16" s="35" t="s">
        <v>469</v>
      </c>
      <c r="G16" s="30"/>
      <c r="H16" s="30"/>
      <c r="I16" s="30">
        <v>1000000</v>
      </c>
      <c r="J16" s="1112" t="s">
        <v>309</v>
      </c>
    </row>
    <row r="17" spans="1:10" s="3" customFormat="1" ht="43.5" customHeight="1">
      <c r="B17" s="1498"/>
      <c r="C17" s="1502"/>
      <c r="D17" s="1495"/>
      <c r="E17" s="1112" t="s">
        <v>310</v>
      </c>
      <c r="F17" s="27" t="s">
        <v>2493</v>
      </c>
      <c r="G17" s="36"/>
      <c r="H17" s="36"/>
      <c r="I17" s="36">
        <v>4500000</v>
      </c>
      <c r="J17" s="27" t="s">
        <v>309</v>
      </c>
    </row>
    <row r="18" spans="1:10" s="3" customFormat="1" ht="123.75" customHeight="1">
      <c r="A18" s="3">
        <v>4</v>
      </c>
      <c r="B18" s="27" t="s">
        <v>313</v>
      </c>
      <c r="C18" s="27" t="s">
        <v>314</v>
      </c>
      <c r="D18" s="1112" t="s">
        <v>315</v>
      </c>
      <c r="E18" s="1112" t="s">
        <v>316</v>
      </c>
      <c r="F18" s="27" t="s">
        <v>2494</v>
      </c>
      <c r="G18" s="37">
        <f>667621+150000</f>
        <v>817621</v>
      </c>
      <c r="H18" s="36"/>
      <c r="I18" s="36"/>
      <c r="J18" s="27" t="s">
        <v>319</v>
      </c>
    </row>
    <row r="19" spans="1:10" s="3" customFormat="1" ht="108">
      <c r="A19" s="3">
        <v>5</v>
      </c>
      <c r="B19" s="1114" t="s">
        <v>320</v>
      </c>
      <c r="C19" s="1114" t="s">
        <v>321</v>
      </c>
      <c r="D19" s="29" t="s">
        <v>156</v>
      </c>
      <c r="E19" s="29" t="s">
        <v>322</v>
      </c>
      <c r="F19" s="27" t="s">
        <v>2495</v>
      </c>
      <c r="G19" s="37">
        <f>865224+100000+175000</f>
        <v>1140224</v>
      </c>
      <c r="H19" s="36"/>
      <c r="I19" s="36"/>
      <c r="J19" s="27" t="s">
        <v>319</v>
      </c>
    </row>
    <row r="20" spans="1:10" s="3" customFormat="1" ht="144">
      <c r="A20" s="3">
        <v>6</v>
      </c>
      <c r="B20" s="28" t="s">
        <v>326</v>
      </c>
      <c r="C20" s="1112" t="s">
        <v>327</v>
      </c>
      <c r="D20" s="29" t="s">
        <v>328</v>
      </c>
      <c r="E20" s="1112" t="s">
        <v>329</v>
      </c>
      <c r="F20" s="27" t="s">
        <v>2496</v>
      </c>
      <c r="G20" s="37">
        <v>157229</v>
      </c>
      <c r="H20" s="36"/>
      <c r="I20" s="36"/>
      <c r="J20" s="27" t="s">
        <v>319</v>
      </c>
    </row>
    <row r="21" spans="1:10" s="3" customFormat="1" ht="126">
      <c r="A21" s="3">
        <v>7</v>
      </c>
      <c r="B21" s="38" t="s">
        <v>332</v>
      </c>
      <c r="C21" s="27" t="s">
        <v>333</v>
      </c>
      <c r="D21" s="29" t="s">
        <v>334</v>
      </c>
      <c r="E21" s="29" t="s">
        <v>335</v>
      </c>
      <c r="F21" s="27" t="s">
        <v>2497</v>
      </c>
      <c r="G21" s="37">
        <v>170852</v>
      </c>
      <c r="H21" s="36"/>
      <c r="I21" s="36"/>
      <c r="J21" s="27" t="s">
        <v>319</v>
      </c>
    </row>
    <row r="22" spans="1:10" s="3" customFormat="1" ht="72">
      <c r="A22" s="3">
        <v>8</v>
      </c>
      <c r="B22" s="27" t="s">
        <v>338</v>
      </c>
      <c r="C22" s="1112" t="s">
        <v>339</v>
      </c>
      <c r="D22" s="29" t="s">
        <v>340</v>
      </c>
      <c r="E22" s="29" t="s">
        <v>341</v>
      </c>
      <c r="F22" s="27" t="s">
        <v>2498</v>
      </c>
      <c r="G22" s="37">
        <v>783288</v>
      </c>
      <c r="H22" s="36"/>
      <c r="I22" s="36"/>
      <c r="J22" s="27" t="s">
        <v>319</v>
      </c>
    </row>
    <row r="23" spans="1:10" s="3" customFormat="1" ht="90">
      <c r="A23" s="3">
        <v>9</v>
      </c>
      <c r="B23" s="38" t="s">
        <v>42</v>
      </c>
      <c r="C23" s="38" t="s">
        <v>345</v>
      </c>
      <c r="D23" s="29" t="s">
        <v>346</v>
      </c>
      <c r="E23" s="1114" t="s">
        <v>347</v>
      </c>
      <c r="F23" s="1114" t="s">
        <v>2499</v>
      </c>
      <c r="G23" s="37">
        <v>500000</v>
      </c>
      <c r="H23" s="36"/>
      <c r="I23" s="36"/>
      <c r="J23" s="27" t="s">
        <v>319</v>
      </c>
    </row>
    <row r="24" spans="1:10" s="2" customFormat="1" ht="363" customHeight="1">
      <c r="A24" s="2">
        <v>10</v>
      </c>
      <c r="B24" s="39" t="s">
        <v>350</v>
      </c>
      <c r="C24" s="40" t="s">
        <v>351</v>
      </c>
      <c r="D24" s="24" t="s">
        <v>352</v>
      </c>
      <c r="E24" s="1111" t="s">
        <v>353</v>
      </c>
      <c r="F24" s="41" t="s">
        <v>354</v>
      </c>
      <c r="G24" s="42" t="s">
        <v>355</v>
      </c>
      <c r="H24" s="42" t="s">
        <v>356</v>
      </c>
      <c r="I24" s="42" t="s">
        <v>357</v>
      </c>
      <c r="J24" s="41" t="s">
        <v>71</v>
      </c>
    </row>
    <row r="25" spans="1:10" s="2" customFormat="1" ht="108">
      <c r="A25" s="2">
        <v>11</v>
      </c>
      <c r="B25" s="41" t="s">
        <v>358</v>
      </c>
      <c r="C25" s="1111" t="s">
        <v>359</v>
      </c>
      <c r="D25" s="24" t="s">
        <v>360</v>
      </c>
      <c r="E25" s="1111" t="s">
        <v>361</v>
      </c>
      <c r="F25" s="41" t="s">
        <v>2500</v>
      </c>
      <c r="G25" s="42" t="s">
        <v>363</v>
      </c>
      <c r="H25" s="43"/>
      <c r="I25" s="43"/>
      <c r="J25" s="41" t="s">
        <v>71</v>
      </c>
    </row>
    <row r="26" spans="1:10" s="5" customFormat="1" ht="54.75" customHeight="1">
      <c r="A26" s="5">
        <v>12</v>
      </c>
      <c r="B26" s="1499" t="s">
        <v>364</v>
      </c>
      <c r="C26" s="1499" t="s">
        <v>365</v>
      </c>
      <c r="D26" s="1088" t="s">
        <v>366</v>
      </c>
      <c r="E26" s="1496" t="s">
        <v>367</v>
      </c>
      <c r="F26" s="1088" t="s">
        <v>529</v>
      </c>
      <c r="G26" s="45"/>
      <c r="H26" s="45"/>
      <c r="I26" s="45">
        <v>100000</v>
      </c>
      <c r="J26" s="1088" t="s">
        <v>309</v>
      </c>
    </row>
    <row r="27" spans="1:10" s="5" customFormat="1" ht="39.75" customHeight="1">
      <c r="B27" s="1500"/>
      <c r="C27" s="1500"/>
      <c r="D27" s="1088" t="s">
        <v>370</v>
      </c>
      <c r="E27" s="1497"/>
      <c r="F27" s="1088" t="s">
        <v>2501</v>
      </c>
      <c r="G27" s="45"/>
      <c r="H27" s="45"/>
      <c r="I27" s="45">
        <v>50000</v>
      </c>
      <c r="J27" s="1088" t="s">
        <v>309</v>
      </c>
    </row>
    <row r="28" spans="1:10" s="5" customFormat="1" ht="36">
      <c r="B28" s="1500"/>
      <c r="C28" s="1500"/>
      <c r="D28" s="1088" t="s">
        <v>370</v>
      </c>
      <c r="E28" s="1497"/>
      <c r="F28" s="1088" t="s">
        <v>2502</v>
      </c>
      <c r="G28" s="45"/>
      <c r="H28" s="45"/>
      <c r="I28" s="45">
        <v>1000000</v>
      </c>
      <c r="J28" s="1088" t="s">
        <v>309</v>
      </c>
    </row>
    <row r="29" spans="1:10" s="5" customFormat="1" ht="36">
      <c r="B29" s="1500"/>
      <c r="C29" s="1500"/>
      <c r="D29" s="1088" t="s">
        <v>370</v>
      </c>
      <c r="E29" s="1497"/>
      <c r="F29" s="1088" t="s">
        <v>2503</v>
      </c>
      <c r="G29" s="45"/>
      <c r="H29" s="45"/>
      <c r="I29" s="49">
        <v>5480714.29</v>
      </c>
      <c r="J29" s="1088" t="s">
        <v>309</v>
      </c>
    </row>
    <row r="30" spans="1:10" s="5" customFormat="1" ht="36">
      <c r="B30" s="1500"/>
      <c r="C30" s="1500"/>
      <c r="D30" s="44" t="s">
        <v>377</v>
      </c>
      <c r="E30" s="1497"/>
      <c r="F30" s="1088" t="s">
        <v>2504</v>
      </c>
      <c r="G30" s="45"/>
      <c r="H30" s="45"/>
      <c r="I30" s="88">
        <v>2803571.43</v>
      </c>
      <c r="J30" s="1088" t="s">
        <v>309</v>
      </c>
    </row>
    <row r="31" spans="1:10" s="5" customFormat="1" ht="22.5" customHeight="1">
      <c r="B31" s="1500"/>
      <c r="C31" s="1500"/>
      <c r="D31" s="44" t="s">
        <v>380</v>
      </c>
      <c r="E31" s="1497"/>
      <c r="F31" s="1088" t="s">
        <v>380</v>
      </c>
      <c r="G31" s="45"/>
      <c r="H31" s="45"/>
      <c r="I31" s="49">
        <v>100000</v>
      </c>
      <c r="J31" s="1088" t="s">
        <v>309</v>
      </c>
    </row>
    <row r="32" spans="1:10" s="5" customFormat="1" ht="205.5" customHeight="1">
      <c r="B32" s="1500"/>
      <c r="C32" s="1500"/>
      <c r="D32" s="44" t="s">
        <v>370</v>
      </c>
      <c r="E32" s="1497"/>
      <c r="F32" s="1088" t="s">
        <v>563</v>
      </c>
      <c r="G32" s="45"/>
      <c r="H32" s="45"/>
      <c r="I32" s="49">
        <v>200000</v>
      </c>
      <c r="J32" s="1088" t="s">
        <v>309</v>
      </c>
    </row>
    <row r="33" spans="1:10" s="5" customFormat="1" ht="32.25" customHeight="1">
      <c r="A33" s="5">
        <v>13</v>
      </c>
      <c r="B33" s="1501" t="s">
        <v>385</v>
      </c>
      <c r="C33" s="1501" t="s">
        <v>386</v>
      </c>
      <c r="D33" s="44" t="s">
        <v>370</v>
      </c>
      <c r="E33" s="44" t="s">
        <v>387</v>
      </c>
      <c r="F33" s="1088" t="s">
        <v>2505</v>
      </c>
      <c r="G33" s="46">
        <v>1650000</v>
      </c>
      <c r="H33" s="45"/>
      <c r="I33" s="49">
        <v>1178571.43</v>
      </c>
      <c r="J33" s="1088" t="s">
        <v>309</v>
      </c>
    </row>
    <row r="34" spans="1:10" s="5" customFormat="1" ht="270" customHeight="1">
      <c r="B34" s="1502"/>
      <c r="C34" s="1502"/>
      <c r="D34" s="44" t="s">
        <v>370</v>
      </c>
      <c r="E34" s="44" t="s">
        <v>391</v>
      </c>
      <c r="F34" s="1088" t="s">
        <v>571</v>
      </c>
      <c r="G34" s="45"/>
      <c r="H34" s="45"/>
      <c r="I34" s="89" t="s">
        <v>2506</v>
      </c>
      <c r="J34" s="1088" t="s">
        <v>309</v>
      </c>
    </row>
    <row r="35" spans="1:10" s="5" customFormat="1" ht="196.5" customHeight="1">
      <c r="A35" s="5">
        <v>14</v>
      </c>
      <c r="B35" s="1088" t="s">
        <v>394</v>
      </c>
      <c r="C35" s="1088" t="s">
        <v>395</v>
      </c>
      <c r="D35" s="44" t="s">
        <v>396</v>
      </c>
      <c r="E35" s="44" t="s">
        <v>397</v>
      </c>
      <c r="F35" s="1088" t="s">
        <v>2507</v>
      </c>
      <c r="G35" s="45"/>
      <c r="H35" s="45"/>
      <c r="I35" s="49">
        <v>2878571.43</v>
      </c>
      <c r="J35" s="1088" t="s">
        <v>309</v>
      </c>
    </row>
    <row r="36" spans="1:10" s="5" customFormat="1" ht="54">
      <c r="A36" s="5">
        <v>15</v>
      </c>
      <c r="B36" s="1503" t="s">
        <v>400</v>
      </c>
      <c r="C36" s="1503" t="s">
        <v>94</v>
      </c>
      <c r="D36" s="48" t="s">
        <v>370</v>
      </c>
      <c r="E36" s="44" t="s">
        <v>401</v>
      </c>
      <c r="F36" s="1088" t="s">
        <v>2508</v>
      </c>
      <c r="G36" s="45"/>
      <c r="H36" s="45"/>
      <c r="I36" s="90">
        <v>3227142.86</v>
      </c>
      <c r="J36" s="1088" t="s">
        <v>309</v>
      </c>
    </row>
    <row r="37" spans="1:10" s="5" customFormat="1" ht="72">
      <c r="B37" s="1503"/>
      <c r="C37" s="1503"/>
      <c r="D37" s="48" t="s">
        <v>370</v>
      </c>
      <c r="E37" s="44" t="s">
        <v>404</v>
      </c>
      <c r="F37" s="1088" t="s">
        <v>2509</v>
      </c>
      <c r="G37" s="45"/>
      <c r="H37" s="45"/>
      <c r="I37" s="49">
        <f>1678571.43+50000</f>
        <v>1728571.43</v>
      </c>
      <c r="J37" s="1088" t="s">
        <v>309</v>
      </c>
    </row>
    <row r="38" spans="1:10" s="5" customFormat="1" ht="36">
      <c r="B38" s="1503"/>
      <c r="C38" s="1503"/>
      <c r="D38" s="48" t="s">
        <v>407</v>
      </c>
      <c r="E38" s="44" t="s">
        <v>408</v>
      </c>
      <c r="F38" s="1088" t="s">
        <v>591</v>
      </c>
      <c r="G38" s="49">
        <v>100000</v>
      </c>
      <c r="H38" s="45"/>
      <c r="I38" s="45"/>
      <c r="J38" s="1088" t="s">
        <v>309</v>
      </c>
    </row>
    <row r="39" spans="1:10" s="5" customFormat="1" ht="54">
      <c r="B39" s="1503"/>
      <c r="C39" s="1503"/>
      <c r="D39" s="48" t="s">
        <v>407</v>
      </c>
      <c r="E39" s="44" t="s">
        <v>593</v>
      </c>
      <c r="F39" s="1088" t="s">
        <v>594</v>
      </c>
      <c r="G39" s="45">
        <v>1786528</v>
      </c>
      <c r="H39" s="45"/>
      <c r="I39" s="45"/>
      <c r="J39" s="1088" t="s">
        <v>309</v>
      </c>
    </row>
    <row r="40" spans="1:10" s="6" customFormat="1" ht="18">
      <c r="B40" s="50" t="s">
        <v>412</v>
      </c>
      <c r="C40" s="50"/>
      <c r="D40" s="31"/>
      <c r="E40" s="32"/>
      <c r="F40" s="32"/>
      <c r="G40" s="51">
        <f>SUM(G12:G39)</f>
        <v>18233442</v>
      </c>
      <c r="H40" s="51"/>
      <c r="I40" s="51">
        <f>SUM(I12:I39)</f>
        <v>42247142.869999997</v>
      </c>
      <c r="J40" s="32"/>
    </row>
    <row r="41" spans="1:10" s="6" customFormat="1" ht="18">
      <c r="B41" s="1072" t="s">
        <v>413</v>
      </c>
      <c r="C41" s="52"/>
      <c r="D41" s="32"/>
      <c r="E41" s="32"/>
      <c r="F41" s="31"/>
      <c r="G41" s="53"/>
      <c r="H41" s="54"/>
      <c r="I41" s="54"/>
      <c r="J41" s="31"/>
    </row>
    <row r="42" spans="1:10" s="5" customFormat="1" ht="180">
      <c r="B42" s="48" t="s">
        <v>414</v>
      </c>
      <c r="C42" s="1088" t="s">
        <v>415</v>
      </c>
      <c r="D42" s="44" t="s">
        <v>416</v>
      </c>
      <c r="E42" s="1088" t="s">
        <v>417</v>
      </c>
      <c r="F42" s="48" t="s">
        <v>418</v>
      </c>
      <c r="G42" s="55">
        <v>143116</v>
      </c>
      <c r="H42" s="56"/>
      <c r="I42" s="56"/>
      <c r="J42" s="48" t="s">
        <v>319</v>
      </c>
    </row>
    <row r="43" spans="1:10" s="7" customFormat="1" ht="168">
      <c r="B43" s="57" t="s">
        <v>420</v>
      </c>
      <c r="C43" s="1115" t="s">
        <v>421</v>
      </c>
      <c r="D43" s="58" t="s">
        <v>422</v>
      </c>
      <c r="E43" s="1115" t="s">
        <v>423</v>
      </c>
      <c r="F43" s="59" t="s">
        <v>424</v>
      </c>
      <c r="G43" s="60" t="s">
        <v>425</v>
      </c>
      <c r="H43" s="61"/>
      <c r="I43" s="61"/>
      <c r="J43" s="59" t="s">
        <v>71</v>
      </c>
    </row>
    <row r="44" spans="1:10" s="8" customFormat="1" ht="18" hidden="1">
      <c r="B44" s="62"/>
      <c r="C44" s="63"/>
      <c r="D44" s="64"/>
      <c r="E44" s="65"/>
      <c r="F44" s="66"/>
      <c r="G44" s="67"/>
      <c r="H44" s="67"/>
      <c r="I44" s="67">
        <f>SUM(G44:H44)</f>
        <v>0</v>
      </c>
      <c r="J44" s="91"/>
    </row>
    <row r="45" spans="1:10" s="8" customFormat="1" ht="18">
      <c r="B45" s="68" t="s">
        <v>426</v>
      </c>
      <c r="C45" s="64"/>
      <c r="D45" s="64"/>
      <c r="E45" s="65"/>
      <c r="F45" s="66"/>
      <c r="G45" s="67">
        <f>SUM(G42:G44)</f>
        <v>143116</v>
      </c>
      <c r="H45" s="67"/>
      <c r="I45" s="67"/>
      <c r="J45" s="91"/>
    </row>
    <row r="46" spans="1:10" s="9" customFormat="1" ht="54">
      <c r="B46" s="1268" t="s">
        <v>427</v>
      </c>
      <c r="C46" s="1269"/>
      <c r="D46" s="1270"/>
      <c r="E46" s="69" t="s">
        <v>428</v>
      </c>
      <c r="F46" s="70" t="s">
        <v>429</v>
      </c>
      <c r="G46" s="1271" t="s">
        <v>430</v>
      </c>
      <c r="H46" s="1272"/>
      <c r="I46" s="1273"/>
      <c r="J46" s="70" t="s">
        <v>431</v>
      </c>
    </row>
    <row r="47" spans="1:10" s="10" customFormat="1" ht="18">
      <c r="B47" s="1252" t="s">
        <v>21</v>
      </c>
      <c r="C47" s="1252"/>
      <c r="D47" s="1252"/>
      <c r="E47" s="71" t="s">
        <v>34</v>
      </c>
      <c r="F47" s="71" t="s">
        <v>432</v>
      </c>
      <c r="G47" s="1253" t="s">
        <v>433</v>
      </c>
      <c r="H47" s="1254"/>
      <c r="I47" s="1255"/>
      <c r="J47" s="92" t="s">
        <v>434</v>
      </c>
    </row>
    <row r="48" spans="1:10" s="9" customFormat="1" ht="50.25" customHeight="1">
      <c r="B48" s="1256" t="s">
        <v>435</v>
      </c>
      <c r="C48" s="1256"/>
      <c r="D48" s="1256"/>
      <c r="E48" s="72"/>
      <c r="F48" s="73"/>
      <c r="G48" s="74"/>
      <c r="H48" s="74"/>
      <c r="I48" s="74"/>
      <c r="J48" s="93"/>
    </row>
    <row r="49" spans="2:10" s="9" customFormat="1" ht="18">
      <c r="B49" s="1257" t="s">
        <v>436</v>
      </c>
      <c r="C49" s="1258"/>
      <c r="D49" s="1259"/>
      <c r="E49" s="72"/>
      <c r="F49" s="72"/>
      <c r="G49" s="74"/>
      <c r="H49" s="74"/>
      <c r="I49" s="74"/>
      <c r="J49" s="93"/>
    </row>
    <row r="50" spans="2:10" s="9" customFormat="1" ht="19.2">
      <c r="B50" s="1257" t="s">
        <v>437</v>
      </c>
      <c r="C50" s="1258"/>
      <c r="D50" s="1259"/>
      <c r="E50" s="72"/>
      <c r="F50" s="72"/>
      <c r="G50" s="75">
        <f>G40+G45</f>
        <v>18376558</v>
      </c>
      <c r="H50" s="75"/>
      <c r="I50" s="75">
        <f>I40+I45</f>
        <v>42247142.869999997</v>
      </c>
      <c r="J50" s="93"/>
    </row>
    <row r="51" spans="2:10" s="9" customFormat="1" ht="18">
      <c r="B51" s="76"/>
      <c r="C51" s="76"/>
      <c r="D51" s="76"/>
      <c r="G51" s="77"/>
      <c r="H51" s="77"/>
      <c r="I51" s="77"/>
      <c r="J51" s="94"/>
    </row>
    <row r="52" spans="2:10" s="9" customFormat="1" ht="41.25" customHeight="1">
      <c r="B52" s="78" t="s">
        <v>438</v>
      </c>
      <c r="C52" s="76"/>
      <c r="D52" s="8"/>
      <c r="E52" s="8" t="s">
        <v>439</v>
      </c>
      <c r="G52" s="79" t="s">
        <v>119</v>
      </c>
      <c r="H52" s="77"/>
      <c r="I52" s="77"/>
      <c r="J52" s="94"/>
    </row>
    <row r="53" spans="2:10" s="9" customFormat="1" ht="17.25" customHeight="1">
      <c r="B53" s="1247" t="s">
        <v>440</v>
      </c>
      <c r="C53" s="1247"/>
      <c r="E53" s="1248" t="s">
        <v>441</v>
      </c>
      <c r="F53" s="1248"/>
      <c r="G53" s="77"/>
      <c r="H53" s="77"/>
      <c r="I53" s="77"/>
      <c r="J53" s="94"/>
    </row>
    <row r="54" spans="2:10" s="9" customFormat="1" ht="18">
      <c r="B54" s="1249" t="s">
        <v>442</v>
      </c>
      <c r="C54" s="1249"/>
      <c r="D54" s="81"/>
      <c r="E54" s="1250" t="s">
        <v>443</v>
      </c>
      <c r="F54" s="1250"/>
      <c r="G54" s="1251"/>
      <c r="H54" s="1250"/>
      <c r="I54" s="1250"/>
      <c r="J54" s="1250"/>
    </row>
    <row r="55" spans="2:10" s="9" customFormat="1" ht="18">
      <c r="D55" s="84"/>
      <c r="G55" s="77"/>
      <c r="H55" s="77"/>
      <c r="I55" s="77"/>
      <c r="J55" s="94"/>
    </row>
    <row r="56" spans="2:10" s="9" customFormat="1" ht="18">
      <c r="D56" s="84"/>
      <c r="G56" s="77"/>
      <c r="H56" s="77"/>
      <c r="I56" s="77"/>
      <c r="J56" s="94"/>
    </row>
  </sheetData>
  <mergeCells count="32">
    <mergeCell ref="B1:J1"/>
    <mergeCell ref="B2:J2"/>
    <mergeCell ref="G8:I8"/>
    <mergeCell ref="G9:I9"/>
    <mergeCell ref="B46:D46"/>
    <mergeCell ref="G46:I46"/>
    <mergeCell ref="B8:B9"/>
    <mergeCell ref="B14:B17"/>
    <mergeCell ref="B26:B32"/>
    <mergeCell ref="B33:B34"/>
    <mergeCell ref="B36:B39"/>
    <mergeCell ref="C8:C9"/>
    <mergeCell ref="C14:C17"/>
    <mergeCell ref="C26:C32"/>
    <mergeCell ref="C33:C34"/>
    <mergeCell ref="C36:C39"/>
    <mergeCell ref="B47:D47"/>
    <mergeCell ref="G47:I47"/>
    <mergeCell ref="B48:D48"/>
    <mergeCell ref="B49:D49"/>
    <mergeCell ref="B50:D50"/>
    <mergeCell ref="B53:C53"/>
    <mergeCell ref="E53:F53"/>
    <mergeCell ref="B54:C54"/>
    <mergeCell ref="E54:F54"/>
    <mergeCell ref="G54:J54"/>
    <mergeCell ref="J8:J9"/>
    <mergeCell ref="D8:D9"/>
    <mergeCell ref="D14:D17"/>
    <mergeCell ref="E8:E9"/>
    <mergeCell ref="E26:E32"/>
    <mergeCell ref="F8:F9"/>
  </mergeCells>
  <pageMargins left="0.2" right="0.2" top="0.75" bottom="0.25" header="0.3" footer="0.3"/>
  <pageSetup paperSize="256" scale="90"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96"/>
  <sheetViews>
    <sheetView topLeftCell="A9" zoomScale="140" zoomScaleNormal="140" workbookViewId="0">
      <pane xSplit="3" ySplit="4" topLeftCell="D67" activePane="bottomRight" state="frozen"/>
      <selection pane="topRight"/>
      <selection pane="bottomLeft"/>
      <selection pane="bottomRight" activeCell="B68" sqref="B68"/>
    </sheetView>
  </sheetViews>
  <sheetFormatPr defaultColWidth="9.109375" defaultRowHeight="14.4"/>
  <cols>
    <col min="1" max="1" width="21.109375" customWidth="1"/>
    <col min="2" max="2" width="24.5546875" customWidth="1"/>
    <col min="3" max="3" width="23.109375" customWidth="1"/>
    <col min="4" max="4" width="17.33203125" style="838" customWidth="1"/>
    <col min="5" max="5" width="18.6640625" customWidth="1"/>
    <col min="6" max="6" width="18.5546875" customWidth="1"/>
    <col min="7" max="7" width="14" customWidth="1"/>
    <col min="8" max="8" width="13" style="737" customWidth="1"/>
    <col min="9" max="9" width="10.109375" style="688" customWidth="1"/>
    <col min="10" max="10" width="13.109375" style="688" customWidth="1"/>
    <col min="11" max="11" width="23.44140625" customWidth="1"/>
    <col min="12" max="12" width="16.5546875" style="13" customWidth="1"/>
  </cols>
  <sheetData>
    <row r="1" spans="1:12">
      <c r="A1" s="1178" t="s">
        <v>0</v>
      </c>
      <c r="B1" s="1178"/>
      <c r="C1" s="1178"/>
      <c r="D1" s="1178"/>
      <c r="E1" s="1178"/>
      <c r="F1" s="1178"/>
      <c r="G1" s="1178"/>
      <c r="H1" s="1178"/>
      <c r="I1" s="1178"/>
      <c r="J1" s="1178"/>
      <c r="K1" s="1178"/>
      <c r="L1" s="1178"/>
    </row>
    <row r="2" spans="1:12">
      <c r="A2" s="1178" t="s">
        <v>1</v>
      </c>
      <c r="B2" s="1178"/>
      <c r="C2" s="1178"/>
      <c r="D2" s="1178"/>
      <c r="E2" s="1178"/>
      <c r="F2" s="1178"/>
      <c r="G2" s="1178"/>
      <c r="H2" s="1178"/>
      <c r="I2" s="1178"/>
      <c r="J2" s="1178"/>
      <c r="K2" s="1178"/>
      <c r="L2" s="1178"/>
    </row>
    <row r="3" spans="1:12" hidden="1">
      <c r="A3" t="s">
        <v>2</v>
      </c>
      <c r="B3" t="s">
        <v>3</v>
      </c>
    </row>
    <row r="4" spans="1:12" hidden="1">
      <c r="A4" t="s">
        <v>4</v>
      </c>
      <c r="B4" t="s">
        <v>5</v>
      </c>
    </row>
    <row r="5" spans="1:12" hidden="1">
      <c r="A5" t="s">
        <v>6</v>
      </c>
      <c r="B5" t="s">
        <v>7</v>
      </c>
    </row>
    <row r="6" spans="1:12" hidden="1">
      <c r="A6" t="s">
        <v>8</v>
      </c>
      <c r="B6" s="688">
        <v>640259006</v>
      </c>
    </row>
    <row r="7" spans="1:12" hidden="1">
      <c r="A7" t="s">
        <v>9</v>
      </c>
      <c r="B7" s="688">
        <v>41417025</v>
      </c>
    </row>
    <row r="8" spans="1:12" hidden="1"/>
    <row r="9" spans="1:12">
      <c r="A9" s="1186" t="s">
        <v>10</v>
      </c>
      <c r="B9" s="1186" t="s">
        <v>11</v>
      </c>
      <c r="C9" s="1186" t="s">
        <v>12</v>
      </c>
      <c r="D9" s="1236" t="s">
        <v>13</v>
      </c>
      <c r="E9" s="1188" t="s">
        <v>14</v>
      </c>
      <c r="F9" s="1186" t="s">
        <v>15</v>
      </c>
      <c r="G9" s="959" t="s">
        <v>16</v>
      </c>
      <c r="H9" s="1215" t="s">
        <v>17</v>
      </c>
      <c r="I9" s="1216"/>
      <c r="J9" s="1216"/>
      <c r="K9" s="1196" t="s">
        <v>18</v>
      </c>
      <c r="L9" s="982" t="s">
        <v>19</v>
      </c>
    </row>
    <row r="10" spans="1:12">
      <c r="A10" s="1187"/>
      <c r="B10" s="1187"/>
      <c r="C10" s="1187"/>
      <c r="D10" s="1237"/>
      <c r="E10" s="1189"/>
      <c r="F10" s="1187"/>
      <c r="G10" s="960" t="s">
        <v>20</v>
      </c>
      <c r="H10" s="1217" t="s">
        <v>21</v>
      </c>
      <c r="I10" s="1218"/>
      <c r="J10" s="1218"/>
      <c r="K10" s="1197"/>
      <c r="L10" s="983" t="s">
        <v>22</v>
      </c>
    </row>
    <row r="11" spans="1:12">
      <c r="A11" s="1187"/>
      <c r="B11" s="1187"/>
      <c r="C11" s="1187"/>
      <c r="D11" s="1237"/>
      <c r="E11" s="1189"/>
      <c r="F11" s="1187"/>
      <c r="G11" s="960"/>
      <c r="H11" s="1219" t="s">
        <v>23</v>
      </c>
      <c r="I11" s="1221" t="s">
        <v>24</v>
      </c>
      <c r="J11" s="1223" t="s">
        <v>25</v>
      </c>
      <c r="K11" s="1197"/>
      <c r="L11" s="983" t="s">
        <v>26</v>
      </c>
    </row>
    <row r="12" spans="1:12">
      <c r="A12" s="1041" t="s">
        <v>27</v>
      </c>
      <c r="B12" s="1042" t="s">
        <v>28</v>
      </c>
      <c r="C12" s="1041" t="s">
        <v>29</v>
      </c>
      <c r="D12" s="1058" t="s">
        <v>30</v>
      </c>
      <c r="E12" s="1041" t="s">
        <v>31</v>
      </c>
      <c r="F12" s="1041" t="s">
        <v>32</v>
      </c>
      <c r="G12" s="1042" t="s">
        <v>33</v>
      </c>
      <c r="H12" s="1220"/>
      <c r="I12" s="1222"/>
      <c r="J12" s="1224"/>
      <c r="K12" s="1198"/>
      <c r="L12" s="1047" t="s">
        <v>34</v>
      </c>
    </row>
    <row r="13" spans="1:12" s="746" customFormat="1" ht="15.75" customHeight="1">
      <c r="A13" s="1048" t="s">
        <v>122</v>
      </c>
      <c r="B13" s="961"/>
      <c r="C13" s="961"/>
      <c r="D13" s="962"/>
      <c r="E13" s="961"/>
      <c r="F13" s="961"/>
      <c r="G13" s="961"/>
      <c r="H13" s="961"/>
      <c r="I13" s="961"/>
      <c r="J13" s="961"/>
      <c r="K13" s="961"/>
      <c r="L13" s="984"/>
    </row>
    <row r="14" spans="1:12" s="746" customFormat="1" ht="15.75" customHeight="1">
      <c r="A14" s="698"/>
      <c r="B14" s="698"/>
      <c r="C14" s="698"/>
      <c r="D14" s="698"/>
      <c r="E14" s="698"/>
      <c r="F14" s="698"/>
      <c r="G14" s="698"/>
      <c r="H14" s="963"/>
      <c r="I14" s="963"/>
      <c r="J14" s="963"/>
      <c r="K14" s="985"/>
      <c r="L14" s="986"/>
    </row>
    <row r="15" spans="1:12" s="746" customFormat="1" ht="15.75" customHeight="1">
      <c r="A15" s="698"/>
      <c r="B15" s="698"/>
      <c r="C15" s="698"/>
      <c r="D15" s="698"/>
      <c r="E15" s="698"/>
      <c r="F15" s="698"/>
      <c r="G15" s="698"/>
      <c r="H15" s="963"/>
      <c r="I15" s="963"/>
      <c r="J15" s="963"/>
      <c r="K15" s="985"/>
      <c r="L15" s="986"/>
    </row>
    <row r="16" spans="1:12">
      <c r="A16" s="1049" t="s">
        <v>35</v>
      </c>
      <c r="B16" s="964"/>
      <c r="C16" s="964"/>
      <c r="D16" s="964"/>
      <c r="E16" s="964"/>
      <c r="F16" s="964"/>
      <c r="G16" s="964"/>
      <c r="H16" s="964"/>
      <c r="I16" s="964"/>
      <c r="J16" s="964"/>
      <c r="K16" s="964"/>
      <c r="L16" s="987"/>
    </row>
    <row r="17" spans="1:12" s="955" customFormat="1" ht="57.6">
      <c r="A17" s="1059" t="s">
        <v>123</v>
      </c>
      <c r="B17" s="1059" t="s">
        <v>124</v>
      </c>
      <c r="C17" s="1059" t="s">
        <v>125</v>
      </c>
      <c r="D17" s="1059" t="s">
        <v>126</v>
      </c>
      <c r="E17" s="1059" t="s">
        <v>127</v>
      </c>
      <c r="F17" s="1059" t="s">
        <v>128</v>
      </c>
      <c r="G17" s="1059" t="s">
        <v>261</v>
      </c>
      <c r="H17" s="966">
        <v>865000</v>
      </c>
      <c r="I17" s="972"/>
      <c r="J17" s="972"/>
      <c r="K17" s="965"/>
      <c r="L17" s="1060" t="s">
        <v>129</v>
      </c>
    </row>
    <row r="18" spans="1:12" s="955" customFormat="1" ht="43.2">
      <c r="A18" s="1059" t="s">
        <v>130</v>
      </c>
      <c r="B18" s="1059" t="s">
        <v>131</v>
      </c>
      <c r="C18" s="1059" t="s">
        <v>132</v>
      </c>
      <c r="D18" s="1059" t="s">
        <v>133</v>
      </c>
      <c r="E18" s="1059" t="s">
        <v>134</v>
      </c>
      <c r="F18" s="1059" t="s">
        <v>135</v>
      </c>
      <c r="G18" s="1059" t="s">
        <v>136</v>
      </c>
      <c r="H18" s="966">
        <v>100000</v>
      </c>
      <c r="I18" s="972"/>
      <c r="J18" s="972"/>
      <c r="K18" s="965"/>
      <c r="L18" s="1060" t="s">
        <v>137</v>
      </c>
    </row>
    <row r="19" spans="1:12" s="955" customFormat="1" ht="158.4">
      <c r="A19" s="1059" t="s">
        <v>138</v>
      </c>
      <c r="B19" s="1059" t="s">
        <v>139</v>
      </c>
      <c r="C19" s="1059" t="s">
        <v>140</v>
      </c>
      <c r="D19" s="1059" t="s">
        <v>141</v>
      </c>
      <c r="E19" s="1059" t="s">
        <v>142</v>
      </c>
      <c r="F19" s="1059" t="s">
        <v>143</v>
      </c>
      <c r="G19" s="1059" t="s">
        <v>144</v>
      </c>
      <c r="H19" s="966">
        <v>250000</v>
      </c>
      <c r="I19" s="972"/>
      <c r="J19" s="972"/>
      <c r="K19" s="965"/>
      <c r="L19" s="1060" t="s">
        <v>145</v>
      </c>
    </row>
    <row r="20" spans="1:12" s="955" customFormat="1" ht="72">
      <c r="A20" s="1059" t="s">
        <v>262</v>
      </c>
      <c r="B20" s="1059" t="s">
        <v>263</v>
      </c>
      <c r="C20" s="1059" t="s">
        <v>264</v>
      </c>
      <c r="D20" s="1059" t="s">
        <v>148</v>
      </c>
      <c r="E20" s="1059" t="s">
        <v>149</v>
      </c>
      <c r="F20" s="1059" t="s">
        <v>150</v>
      </c>
      <c r="G20" s="965"/>
      <c r="H20" s="966">
        <v>100000</v>
      </c>
      <c r="I20" s="972"/>
      <c r="J20" s="972"/>
      <c r="K20" s="965"/>
      <c r="L20" s="1060" t="s">
        <v>151</v>
      </c>
    </row>
    <row r="21" spans="1:12" s="955" customFormat="1" ht="43.2">
      <c r="A21" s="1059" t="s">
        <v>152</v>
      </c>
      <c r="B21" s="1059" t="s">
        <v>263</v>
      </c>
      <c r="C21" s="1059" t="s">
        <v>153</v>
      </c>
      <c r="D21" s="1059" t="s">
        <v>148</v>
      </c>
      <c r="E21" s="1059" t="s">
        <v>154</v>
      </c>
      <c r="F21" s="1059" t="s">
        <v>155</v>
      </c>
      <c r="G21" s="965"/>
      <c r="H21" s="966">
        <v>300000</v>
      </c>
      <c r="I21" s="972"/>
      <c r="J21" s="972"/>
      <c r="K21" s="965"/>
      <c r="L21" s="1060" t="s">
        <v>151</v>
      </c>
    </row>
    <row r="22" spans="1:12">
      <c r="A22" s="1061" t="s">
        <v>36</v>
      </c>
      <c r="B22" s="967"/>
      <c r="C22" s="967"/>
      <c r="D22" s="967"/>
      <c r="E22" s="967"/>
      <c r="F22" s="967"/>
      <c r="G22" s="967"/>
      <c r="H22" s="967"/>
      <c r="I22" s="967"/>
      <c r="J22" s="967"/>
      <c r="K22" s="967"/>
      <c r="L22" s="988"/>
    </row>
    <row r="23" spans="1:12" s="956" customFormat="1" ht="124.5" customHeight="1">
      <c r="A23" s="1059" t="s">
        <v>265</v>
      </c>
      <c r="B23" s="1059" t="s">
        <v>266</v>
      </c>
      <c r="C23" s="1059" t="s">
        <v>267</v>
      </c>
      <c r="D23" s="1059" t="s">
        <v>156</v>
      </c>
      <c r="E23" s="1059" t="s">
        <v>268</v>
      </c>
      <c r="F23" s="1059" t="s">
        <v>269</v>
      </c>
      <c r="G23" s="1059" t="s">
        <v>270</v>
      </c>
      <c r="H23" s="966">
        <v>480000</v>
      </c>
      <c r="I23" s="966"/>
      <c r="J23" s="966"/>
      <c r="K23" s="966" t="s">
        <v>40</v>
      </c>
      <c r="L23" s="1060" t="s">
        <v>41</v>
      </c>
    </row>
    <row r="24" spans="1:12" s="956" customFormat="1" ht="60.75" customHeight="1">
      <c r="A24" s="1059" t="s">
        <v>271</v>
      </c>
      <c r="B24" s="1059" t="s">
        <v>272</v>
      </c>
      <c r="C24" s="1059" t="s">
        <v>273</v>
      </c>
      <c r="D24" s="1059" t="s">
        <v>157</v>
      </c>
      <c r="E24" s="1059" t="s">
        <v>157</v>
      </c>
      <c r="F24" s="1059" t="s">
        <v>274</v>
      </c>
      <c r="G24" s="1059" t="s">
        <v>275</v>
      </c>
      <c r="H24" s="966"/>
      <c r="I24" s="966"/>
      <c r="J24" s="966">
        <v>150000</v>
      </c>
      <c r="K24" s="966"/>
      <c r="L24" s="1060" t="s">
        <v>41</v>
      </c>
    </row>
    <row r="25" spans="1:12" s="957" customFormat="1" ht="94.5" customHeight="1">
      <c r="A25" s="1059" t="s">
        <v>276</v>
      </c>
      <c r="B25" s="1059" t="s">
        <v>277</v>
      </c>
      <c r="C25" s="1059" t="s">
        <v>278</v>
      </c>
      <c r="D25" s="1059" t="s">
        <v>158</v>
      </c>
      <c r="E25" s="1059" t="s">
        <v>279</v>
      </c>
      <c r="F25" s="1059" t="s">
        <v>280</v>
      </c>
      <c r="G25" s="1059" t="s">
        <v>281</v>
      </c>
      <c r="H25" s="966">
        <v>202500</v>
      </c>
      <c r="I25" s="966"/>
      <c r="J25" s="966"/>
      <c r="K25" s="989" t="s">
        <v>282</v>
      </c>
      <c r="L25" s="1060" t="s">
        <v>41</v>
      </c>
    </row>
    <row r="26" spans="1:12" s="746" customFormat="1" ht="54" customHeight="1">
      <c r="A26" s="1050" t="s">
        <v>283</v>
      </c>
      <c r="B26" s="1050" t="s">
        <v>284</v>
      </c>
      <c r="C26" s="1050" t="s">
        <v>285</v>
      </c>
      <c r="D26" s="1050" t="s">
        <v>160</v>
      </c>
      <c r="E26" s="722"/>
      <c r="F26" s="722"/>
      <c r="G26" s="722"/>
      <c r="H26" s="968">
        <f ca="1">SUM(H23:H27)</f>
        <v>94963182500</v>
      </c>
      <c r="I26" s="968"/>
      <c r="J26" s="968">
        <f ca="1">SUM(J23:J27)</f>
        <v>5310150000</v>
      </c>
      <c r="K26" s="990"/>
      <c r="L26" s="991"/>
    </row>
    <row r="27" spans="1:12" ht="86.4">
      <c r="A27" s="1050" t="s">
        <v>42</v>
      </c>
      <c r="B27" s="1050" t="s">
        <v>43</v>
      </c>
      <c r="C27" s="969"/>
      <c r="D27" s="969"/>
      <c r="E27" s="1050" t="s">
        <v>44</v>
      </c>
      <c r="F27" s="969"/>
      <c r="G27" s="969"/>
      <c r="H27" s="968">
        <v>2000000</v>
      </c>
      <c r="I27" s="992"/>
      <c r="J27" s="992"/>
      <c r="K27" s="993" t="s">
        <v>45</v>
      </c>
      <c r="L27" s="1051" t="s">
        <v>41</v>
      </c>
    </row>
    <row r="28" spans="1:12" s="746" customFormat="1" ht="15.75" customHeight="1">
      <c r="A28" s="1048" t="s">
        <v>161</v>
      </c>
      <c r="B28" s="961"/>
      <c r="C28" s="961"/>
      <c r="D28" s="961"/>
      <c r="E28" s="961"/>
      <c r="F28" s="961"/>
      <c r="G28" s="961"/>
      <c r="H28" s="961"/>
      <c r="I28" s="961"/>
      <c r="J28" s="961"/>
      <c r="K28" s="961"/>
      <c r="L28" s="984"/>
    </row>
    <row r="29" spans="1:12" s="957" customFormat="1" ht="158.4">
      <c r="A29" s="1059" t="s">
        <v>170</v>
      </c>
      <c r="B29" s="1059" t="s">
        <v>171</v>
      </c>
      <c r="C29" s="1059" t="s">
        <v>172</v>
      </c>
      <c r="D29" s="1059" t="s">
        <v>173</v>
      </c>
      <c r="E29" s="1059" t="s">
        <v>174</v>
      </c>
      <c r="F29" s="1059" t="s">
        <v>175</v>
      </c>
      <c r="G29" s="1059" t="s">
        <v>176</v>
      </c>
      <c r="H29" s="966">
        <v>8352624</v>
      </c>
      <c r="I29" s="966"/>
      <c r="J29" s="966"/>
      <c r="K29" s="989" t="s">
        <v>177</v>
      </c>
      <c r="L29" s="1060" t="s">
        <v>178</v>
      </c>
    </row>
    <row r="30" spans="1:12" s="746" customFormat="1">
      <c r="A30" s="1048" t="s">
        <v>54</v>
      </c>
      <c r="B30" s="970"/>
      <c r="C30" s="970"/>
      <c r="D30" s="970"/>
      <c r="E30" s="970"/>
      <c r="F30" s="970"/>
      <c r="G30" s="970"/>
      <c r="H30" s="971"/>
      <c r="I30" s="971"/>
      <c r="J30" s="971"/>
      <c r="K30" s="970"/>
      <c r="L30" s="994"/>
    </row>
    <row r="31" spans="1:12" s="957" customFormat="1" ht="100.8">
      <c r="A31" s="1059" t="s">
        <v>55</v>
      </c>
      <c r="B31" s="965" t="s">
        <v>179</v>
      </c>
      <c r="C31" s="1059" t="s">
        <v>180</v>
      </c>
      <c r="D31" s="1059" t="s">
        <v>181</v>
      </c>
      <c r="E31" s="1059" t="s">
        <v>57</v>
      </c>
      <c r="F31" s="1059" t="s">
        <v>182</v>
      </c>
      <c r="G31" s="1059" t="s">
        <v>183</v>
      </c>
      <c r="H31" s="972"/>
      <c r="I31" s="972"/>
      <c r="J31" s="972">
        <v>150000</v>
      </c>
      <c r="K31" s="1059" t="s">
        <v>58</v>
      </c>
      <c r="L31" s="1059" t="s">
        <v>59</v>
      </c>
    </row>
    <row r="32" spans="1:12" s="957" customFormat="1" ht="115.2">
      <c r="A32" s="973" t="s">
        <v>184</v>
      </c>
      <c r="B32" s="973" t="s">
        <v>61</v>
      </c>
      <c r="C32" s="973" t="s">
        <v>62</v>
      </c>
      <c r="D32" s="973" t="s">
        <v>63</v>
      </c>
      <c r="E32" s="973" t="s">
        <v>185</v>
      </c>
      <c r="F32" s="973" t="s">
        <v>186</v>
      </c>
      <c r="G32" s="973" t="s">
        <v>187</v>
      </c>
      <c r="H32" s="974"/>
      <c r="I32" s="972"/>
      <c r="J32" s="979">
        <v>300000</v>
      </c>
      <c r="K32" s="1059" t="s">
        <v>188</v>
      </c>
      <c r="L32" s="1059" t="s">
        <v>59</v>
      </c>
    </row>
    <row r="33" spans="1:12" s="957" customFormat="1" ht="57.6">
      <c r="A33" s="1233" t="s">
        <v>66</v>
      </c>
      <c r="B33" s="1233" t="s">
        <v>67</v>
      </c>
      <c r="C33" s="1233" t="s">
        <v>189</v>
      </c>
      <c r="D33" s="1233" t="s">
        <v>69</v>
      </c>
      <c r="E33" s="975" t="s">
        <v>190</v>
      </c>
      <c r="F33" s="1059" t="s">
        <v>191</v>
      </c>
      <c r="G33" s="1059" t="s">
        <v>192</v>
      </c>
      <c r="H33" s="972">
        <v>50000</v>
      </c>
      <c r="I33" s="972"/>
      <c r="J33" s="972"/>
      <c r="K33" s="1059" t="s">
        <v>193</v>
      </c>
      <c r="L33" s="1059" t="s">
        <v>71</v>
      </c>
    </row>
    <row r="34" spans="1:12" s="957" customFormat="1" ht="57.6">
      <c r="A34" s="1233"/>
      <c r="B34" s="1233"/>
      <c r="C34" s="1233"/>
      <c r="D34" s="1233"/>
      <c r="E34" s="975" t="s">
        <v>70</v>
      </c>
      <c r="F34" s="1059" t="s">
        <v>194</v>
      </c>
      <c r="G34" s="1059" t="s">
        <v>195</v>
      </c>
      <c r="H34" s="972">
        <v>50000</v>
      </c>
      <c r="I34" s="972"/>
      <c r="J34" s="972"/>
      <c r="K34" s="1059" t="s">
        <v>193</v>
      </c>
      <c r="L34" s="1059" t="s">
        <v>71</v>
      </c>
    </row>
    <row r="35" spans="1:12" s="957" customFormat="1" ht="72">
      <c r="A35" s="1233"/>
      <c r="B35" s="1233"/>
      <c r="C35" s="1233"/>
      <c r="D35" s="1233"/>
      <c r="E35" s="973" t="s">
        <v>72</v>
      </c>
      <c r="F35" s="1059" t="s">
        <v>196</v>
      </c>
      <c r="G35" s="1059" t="s">
        <v>197</v>
      </c>
      <c r="H35" s="972"/>
      <c r="I35" s="972"/>
      <c r="J35" s="972">
        <v>250000</v>
      </c>
      <c r="K35" s="1059" t="s">
        <v>193</v>
      </c>
      <c r="L35" s="1059" t="s">
        <v>71</v>
      </c>
    </row>
    <row r="36" spans="1:12" s="957" customFormat="1" ht="57.6">
      <c r="A36" s="1233"/>
      <c r="B36" s="1233"/>
      <c r="C36" s="1233"/>
      <c r="D36" s="1233"/>
      <c r="E36" s="973" t="s">
        <v>73</v>
      </c>
      <c r="F36" s="1059" t="s">
        <v>198</v>
      </c>
      <c r="G36" s="1059" t="s">
        <v>199</v>
      </c>
      <c r="H36" s="972">
        <v>30000</v>
      </c>
      <c r="I36" s="972"/>
      <c r="J36" s="972"/>
      <c r="K36" s="1059" t="s">
        <v>193</v>
      </c>
      <c r="L36" s="1059" t="s">
        <v>71</v>
      </c>
    </row>
    <row r="37" spans="1:12" s="957" customFormat="1" ht="57.6">
      <c r="A37" s="1233"/>
      <c r="B37" s="1233"/>
      <c r="C37" s="1233"/>
      <c r="D37" s="1233"/>
      <c r="E37" s="973" t="s">
        <v>200</v>
      </c>
      <c r="F37" s="1059" t="s">
        <v>198</v>
      </c>
      <c r="G37" s="1059" t="s">
        <v>199</v>
      </c>
      <c r="H37" s="972">
        <v>50000</v>
      </c>
      <c r="I37" s="972"/>
      <c r="J37" s="972"/>
      <c r="K37" s="1059" t="s">
        <v>193</v>
      </c>
      <c r="L37" s="1059" t="s">
        <v>71</v>
      </c>
    </row>
    <row r="38" spans="1:12" s="957" customFormat="1" ht="57.6">
      <c r="A38" s="1233"/>
      <c r="B38" s="1233"/>
      <c r="C38" s="1233"/>
      <c r="D38" s="1233"/>
      <c r="E38" s="973" t="s">
        <v>201</v>
      </c>
      <c r="F38" s="1059" t="s">
        <v>202</v>
      </c>
      <c r="G38" s="1059" t="s">
        <v>203</v>
      </c>
      <c r="H38" s="972">
        <v>100000</v>
      </c>
      <c r="I38" s="972"/>
      <c r="J38" s="972"/>
      <c r="K38" s="1059" t="s">
        <v>193</v>
      </c>
      <c r="L38" s="1059" t="s">
        <v>71</v>
      </c>
    </row>
    <row r="39" spans="1:12" s="957" customFormat="1" ht="227.25" customHeight="1">
      <c r="A39" s="1233"/>
      <c r="B39" s="1233"/>
      <c r="C39" s="1233"/>
      <c r="D39" s="1233"/>
      <c r="E39" s="973" t="s">
        <v>74</v>
      </c>
      <c r="F39" s="973" t="s">
        <v>204</v>
      </c>
      <c r="G39" s="1059" t="s">
        <v>205</v>
      </c>
      <c r="H39" s="972">
        <v>20000</v>
      </c>
      <c r="I39" s="972"/>
      <c r="J39" s="972"/>
      <c r="K39" s="1059" t="s">
        <v>193</v>
      </c>
      <c r="L39" s="1059" t="s">
        <v>71</v>
      </c>
    </row>
    <row r="40" spans="1:12" s="957" customFormat="1" ht="256.5" customHeight="1">
      <c r="A40" s="1234" t="s">
        <v>75</v>
      </c>
      <c r="B40" s="1234" t="s">
        <v>206</v>
      </c>
      <c r="C40" s="1234" t="s">
        <v>77</v>
      </c>
      <c r="D40" s="976" t="s">
        <v>207</v>
      </c>
      <c r="E40" s="973" t="s">
        <v>208</v>
      </c>
      <c r="F40" s="1059" t="s">
        <v>209</v>
      </c>
      <c r="G40" s="1059" t="s">
        <v>210</v>
      </c>
      <c r="H40" s="972">
        <v>710000</v>
      </c>
      <c r="I40" s="972"/>
      <c r="J40" s="972"/>
      <c r="K40" s="1059" t="s">
        <v>211</v>
      </c>
      <c r="L40" s="1059" t="s">
        <v>71</v>
      </c>
    </row>
    <row r="41" spans="1:12" s="957" customFormat="1" ht="43.2">
      <c r="A41" s="1235"/>
      <c r="B41" s="1235"/>
      <c r="C41" s="1235"/>
      <c r="D41" s="976" t="s">
        <v>212</v>
      </c>
      <c r="E41" s="973" t="s">
        <v>213</v>
      </c>
      <c r="F41" s="1059" t="s">
        <v>214</v>
      </c>
      <c r="G41" s="1059" t="s">
        <v>214</v>
      </c>
      <c r="H41" s="972"/>
      <c r="I41" s="972"/>
      <c r="J41" s="972">
        <v>150000</v>
      </c>
      <c r="K41" s="1059" t="s">
        <v>215</v>
      </c>
      <c r="L41" s="1059" t="s">
        <v>71</v>
      </c>
    </row>
    <row r="42" spans="1:12" s="957" customFormat="1" ht="100.8">
      <c r="A42" s="965" t="s">
        <v>216</v>
      </c>
      <c r="B42" s="965" t="s">
        <v>81</v>
      </c>
      <c r="C42" s="965" t="s">
        <v>82</v>
      </c>
      <c r="D42" s="965" t="s">
        <v>83</v>
      </c>
      <c r="E42" s="965" t="s">
        <v>84</v>
      </c>
      <c r="F42" s="965" t="s">
        <v>217</v>
      </c>
      <c r="G42" s="965" t="s">
        <v>218</v>
      </c>
      <c r="H42" s="977">
        <v>200000</v>
      </c>
      <c r="I42" s="995"/>
      <c r="J42" s="972"/>
      <c r="K42" s="1059" t="s">
        <v>219</v>
      </c>
      <c r="L42" s="1059" t="s">
        <v>71</v>
      </c>
    </row>
    <row r="43" spans="1:12" s="957" customFormat="1" ht="151.5" customHeight="1">
      <c r="A43" s="973" t="s">
        <v>86</v>
      </c>
      <c r="B43" s="973" t="s">
        <v>87</v>
      </c>
      <c r="C43" s="973" t="s">
        <v>88</v>
      </c>
      <c r="D43" s="973" t="s">
        <v>89</v>
      </c>
      <c r="E43" s="973" t="s">
        <v>220</v>
      </c>
      <c r="F43" s="973" t="s">
        <v>221</v>
      </c>
      <c r="G43" s="973" t="s">
        <v>222</v>
      </c>
      <c r="H43" s="978">
        <v>500000</v>
      </c>
      <c r="I43" s="972"/>
      <c r="J43" s="972">
        <v>500000</v>
      </c>
      <c r="K43" s="1059" t="s">
        <v>91</v>
      </c>
      <c r="L43" s="1059" t="s">
        <v>71</v>
      </c>
    </row>
    <row r="44" spans="1:12" s="958" customFormat="1" ht="78" customHeight="1">
      <c r="A44" s="973" t="s">
        <v>92</v>
      </c>
      <c r="B44" s="973" t="s">
        <v>93</v>
      </c>
      <c r="C44" s="973" t="s">
        <v>94</v>
      </c>
      <c r="D44" s="973" t="s">
        <v>95</v>
      </c>
      <c r="E44" s="973" t="s">
        <v>96</v>
      </c>
      <c r="F44" s="973" t="s">
        <v>223</v>
      </c>
      <c r="G44" s="973" t="s">
        <v>224</v>
      </c>
      <c r="H44" s="979">
        <v>1400000</v>
      </c>
      <c r="I44" s="996"/>
      <c r="J44" s="996"/>
      <c r="K44" s="1059" t="s">
        <v>225</v>
      </c>
      <c r="L44" s="1059" t="s">
        <v>97</v>
      </c>
    </row>
    <row r="45" spans="1:12" s="958" customFormat="1" ht="16.5" hidden="1" customHeight="1">
      <c r="A45" s="1228" t="s">
        <v>98</v>
      </c>
      <c r="B45" s="1229"/>
      <c r="C45" s="1229"/>
      <c r="D45" s="1229"/>
      <c r="E45" s="1229"/>
      <c r="F45" s="1229"/>
      <c r="G45" s="1229"/>
      <c r="H45" s="1229"/>
      <c r="I45" s="1229"/>
      <c r="J45" s="1229"/>
      <c r="K45" s="1229"/>
      <c r="L45" s="1230"/>
    </row>
    <row r="46" spans="1:12" s="958" customFormat="1" ht="123.75" hidden="1" customHeight="1">
      <c r="A46" s="973" t="s">
        <v>99</v>
      </c>
      <c r="B46" s="973" t="s">
        <v>100</v>
      </c>
      <c r="C46" s="973"/>
      <c r="D46" s="973"/>
      <c r="E46" s="973" t="s">
        <v>101</v>
      </c>
      <c r="F46" s="973"/>
      <c r="G46" s="973"/>
      <c r="H46" s="979"/>
      <c r="I46" s="996"/>
      <c r="J46" s="996"/>
      <c r="K46" s="973" t="s">
        <v>102</v>
      </c>
      <c r="L46" s="973"/>
    </row>
    <row r="47" spans="1:12" s="958" customFormat="1" ht="115.2" hidden="1">
      <c r="A47" s="973" t="s">
        <v>103</v>
      </c>
      <c r="B47" s="973" t="s">
        <v>104</v>
      </c>
      <c r="C47" s="973"/>
      <c r="D47" s="973"/>
      <c r="E47" s="973" t="s">
        <v>105</v>
      </c>
      <c r="F47" s="973"/>
      <c r="G47" s="973"/>
      <c r="H47" s="979"/>
      <c r="I47" s="996"/>
      <c r="J47" s="996"/>
      <c r="K47" s="973" t="s">
        <v>106</v>
      </c>
      <c r="L47" s="973"/>
    </row>
    <row r="48" spans="1:12" s="958" customFormat="1" ht="16.5" hidden="1" customHeight="1">
      <c r="A48" s="1228" t="s">
        <v>107</v>
      </c>
      <c r="B48" s="1229"/>
      <c r="C48" s="1229"/>
      <c r="D48" s="1229"/>
      <c r="E48" s="1229"/>
      <c r="F48" s="1229"/>
      <c r="G48" s="1229"/>
      <c r="H48" s="1229"/>
      <c r="I48" s="1229"/>
      <c r="J48" s="1229"/>
      <c r="K48" s="1229"/>
      <c r="L48" s="1230"/>
    </row>
    <row r="49" spans="1:12" s="958" customFormat="1" ht="16.5" hidden="1" customHeight="1">
      <c r="A49" s="973"/>
      <c r="B49" s="973"/>
      <c r="C49" s="973"/>
      <c r="D49" s="980"/>
      <c r="E49" s="973"/>
      <c r="F49" s="973"/>
      <c r="G49" s="973"/>
      <c r="H49" s="981"/>
      <c r="I49" s="996"/>
      <c r="J49" s="996"/>
      <c r="K49" s="997"/>
      <c r="L49" s="973"/>
    </row>
    <row r="50" spans="1:12" s="958" customFormat="1" ht="16.5" hidden="1" customHeight="1">
      <c r="A50" s="973"/>
      <c r="B50" s="973"/>
      <c r="C50" s="973"/>
      <c r="D50" s="980"/>
      <c r="E50" s="973"/>
      <c r="F50" s="973"/>
      <c r="G50" s="973"/>
      <c r="H50" s="981"/>
      <c r="I50" s="996"/>
      <c r="J50" s="996"/>
      <c r="K50" s="997"/>
      <c r="L50" s="973"/>
    </row>
    <row r="51" spans="1:12" s="958" customFormat="1" ht="16.5" hidden="1" customHeight="1">
      <c r="A51" s="1225" t="s">
        <v>108</v>
      </c>
      <c r="B51" s="1231"/>
      <c r="C51" s="1231"/>
      <c r="D51" s="1231"/>
      <c r="E51" s="1231"/>
      <c r="F51" s="1231"/>
      <c r="G51" s="1231"/>
      <c r="H51" s="1231"/>
      <c r="I51" s="1231"/>
      <c r="J51" s="1231"/>
      <c r="K51" s="1231"/>
      <c r="L51" s="1232"/>
    </row>
    <row r="52" spans="1:12" s="958" customFormat="1" ht="16.5" hidden="1" customHeight="1">
      <c r="A52" s="973"/>
      <c r="B52" s="973"/>
      <c r="C52" s="973"/>
      <c r="D52" s="980"/>
      <c r="E52" s="973"/>
      <c r="F52" s="973"/>
      <c r="G52" s="973"/>
      <c r="H52" s="981"/>
      <c r="I52" s="996"/>
      <c r="J52" s="996"/>
      <c r="K52" s="997"/>
      <c r="L52" s="973"/>
    </row>
    <row r="53" spans="1:12" s="958" customFormat="1" ht="16.5" hidden="1" customHeight="1">
      <c r="A53" s="973"/>
      <c r="B53" s="973"/>
      <c r="C53" s="973"/>
      <c r="D53" s="980"/>
      <c r="E53" s="973"/>
      <c r="F53" s="973"/>
      <c r="G53" s="973"/>
      <c r="H53" s="981"/>
      <c r="I53" s="996"/>
      <c r="J53" s="996"/>
      <c r="K53" s="997"/>
      <c r="L53" s="973"/>
    </row>
    <row r="54" spans="1:12" s="958" customFormat="1" ht="16.5" hidden="1" customHeight="1">
      <c r="A54" s="1225" t="s">
        <v>109</v>
      </c>
      <c r="B54" s="1226"/>
      <c r="C54" s="1226"/>
      <c r="D54" s="1226"/>
      <c r="E54" s="1226"/>
      <c r="F54" s="1226"/>
      <c r="G54" s="1226"/>
      <c r="H54" s="1226"/>
      <c r="I54" s="1226"/>
      <c r="J54" s="1226"/>
      <c r="K54" s="1226"/>
      <c r="L54" s="1227"/>
    </row>
    <row r="55" spans="1:12" s="958" customFormat="1" ht="16.5" hidden="1" customHeight="1">
      <c r="A55" s="973"/>
      <c r="B55" s="973"/>
      <c r="C55" s="973"/>
      <c r="D55" s="980"/>
      <c r="E55" s="973"/>
      <c r="F55" s="973"/>
      <c r="G55" s="973"/>
      <c r="H55" s="981"/>
      <c r="I55" s="996"/>
      <c r="J55" s="996"/>
      <c r="K55" s="997"/>
      <c r="L55" s="973"/>
    </row>
    <row r="56" spans="1:12" s="958" customFormat="1" ht="16.5" hidden="1" customHeight="1">
      <c r="A56" s="973"/>
      <c r="B56" s="973"/>
      <c r="C56" s="973"/>
      <c r="D56" s="980"/>
      <c r="E56" s="973"/>
      <c r="F56" s="973"/>
      <c r="G56" s="973"/>
      <c r="H56" s="981"/>
      <c r="I56" s="996"/>
      <c r="J56" s="996"/>
      <c r="K56" s="997"/>
      <c r="L56" s="973"/>
    </row>
    <row r="57" spans="1:12" s="958" customFormat="1" ht="16.5" hidden="1" customHeight="1">
      <c r="A57" s="1225" t="s">
        <v>110</v>
      </c>
      <c r="B57" s="1231"/>
      <c r="C57" s="1231"/>
      <c r="D57" s="1231"/>
      <c r="E57" s="1231"/>
      <c r="F57" s="1231"/>
      <c r="G57" s="1231"/>
      <c r="H57" s="1231"/>
      <c r="I57" s="1231"/>
      <c r="J57" s="1231"/>
      <c r="K57" s="1231"/>
      <c r="L57" s="1232"/>
    </row>
    <row r="58" spans="1:12" s="958" customFormat="1" ht="16.5" hidden="1" customHeight="1">
      <c r="A58" s="973"/>
      <c r="B58" s="973"/>
      <c r="C58" s="973"/>
      <c r="D58" s="980"/>
      <c r="E58" s="973"/>
      <c r="F58" s="973"/>
      <c r="G58" s="973"/>
      <c r="H58" s="981"/>
      <c r="I58" s="996"/>
      <c r="J58" s="996"/>
      <c r="K58" s="997"/>
      <c r="L58" s="973"/>
    </row>
    <row r="59" spans="1:12" s="958" customFormat="1" ht="16.5" hidden="1" customHeight="1">
      <c r="A59" s="973"/>
      <c r="B59" s="973"/>
      <c r="C59" s="973"/>
      <c r="D59" s="980"/>
      <c r="E59" s="973"/>
      <c r="F59" s="973"/>
      <c r="G59" s="973"/>
      <c r="H59" s="981"/>
      <c r="I59" s="996"/>
      <c r="J59" s="996"/>
      <c r="K59" s="997"/>
      <c r="L59" s="973"/>
    </row>
    <row r="60" spans="1:12" s="958" customFormat="1" ht="16.5" hidden="1" customHeight="1">
      <c r="A60" s="1225" t="s">
        <v>111</v>
      </c>
      <c r="B60" s="1231"/>
      <c r="C60" s="1231"/>
      <c r="D60" s="1231"/>
      <c r="E60" s="1231"/>
      <c r="F60" s="1231"/>
      <c r="G60" s="1231"/>
      <c r="H60" s="1231"/>
      <c r="I60" s="1231"/>
      <c r="J60" s="1231"/>
      <c r="K60" s="1231"/>
      <c r="L60" s="1232"/>
    </row>
    <row r="61" spans="1:12" s="958" customFormat="1" ht="16.5" hidden="1" customHeight="1">
      <c r="A61" s="973"/>
      <c r="B61" s="973"/>
      <c r="C61" s="973"/>
      <c r="D61" s="980"/>
      <c r="E61" s="973"/>
      <c r="F61" s="973"/>
      <c r="G61" s="973"/>
      <c r="H61" s="981"/>
      <c r="I61" s="996"/>
      <c r="J61" s="996"/>
      <c r="K61" s="997"/>
      <c r="L61" s="973"/>
    </row>
    <row r="62" spans="1:12" s="958" customFormat="1" ht="16.5" hidden="1" customHeight="1">
      <c r="A62" s="973"/>
      <c r="B62" s="973"/>
      <c r="C62" s="973"/>
      <c r="D62" s="980"/>
      <c r="E62" s="973"/>
      <c r="F62" s="973"/>
      <c r="G62" s="973"/>
      <c r="H62" s="981"/>
      <c r="I62" s="996"/>
      <c r="J62" s="996"/>
      <c r="K62" s="997"/>
      <c r="L62" s="973"/>
    </row>
    <row r="63" spans="1:12" s="958" customFormat="1" ht="16.5" hidden="1" customHeight="1">
      <c r="A63" s="1225" t="s">
        <v>112</v>
      </c>
      <c r="B63" s="1226"/>
      <c r="C63" s="1226"/>
      <c r="D63" s="1226"/>
      <c r="E63" s="1226"/>
      <c r="F63" s="1226"/>
      <c r="G63" s="1226"/>
      <c r="H63" s="1226"/>
      <c r="I63" s="1226"/>
      <c r="J63" s="1226"/>
      <c r="K63" s="1226"/>
      <c r="L63" s="1227"/>
    </row>
    <row r="64" spans="1:12" s="958" customFormat="1" ht="115.2">
      <c r="A64" s="980" t="s">
        <v>226</v>
      </c>
      <c r="B64" s="980" t="s">
        <v>227</v>
      </c>
      <c r="C64" s="980" t="s">
        <v>228</v>
      </c>
      <c r="D64" s="980" t="s">
        <v>229</v>
      </c>
      <c r="E64" s="973" t="s">
        <v>230</v>
      </c>
      <c r="F64" s="973" t="s">
        <v>231</v>
      </c>
      <c r="G64" s="980" t="s">
        <v>232</v>
      </c>
      <c r="H64" s="978">
        <v>500000</v>
      </c>
      <c r="I64" s="978"/>
      <c r="J64" s="978"/>
      <c r="K64" s="1062" t="s">
        <v>233</v>
      </c>
      <c r="L64" s="973" t="s">
        <v>71</v>
      </c>
    </row>
    <row r="65" spans="1:12" s="957" customFormat="1" ht="140.25" customHeight="1">
      <c r="A65" s="957" t="s">
        <v>286</v>
      </c>
      <c r="B65" s="1063" t="s">
        <v>235</v>
      </c>
      <c r="C65" s="1063" t="s">
        <v>236</v>
      </c>
      <c r="D65" s="1063" t="s">
        <v>237</v>
      </c>
      <c r="E65" s="1063" t="s">
        <v>238</v>
      </c>
      <c r="F65" s="1063" t="s">
        <v>239</v>
      </c>
      <c r="G65" s="1063" t="s">
        <v>240</v>
      </c>
      <c r="H65" s="998">
        <v>50000</v>
      </c>
      <c r="I65" s="998">
        <v>900000</v>
      </c>
      <c r="J65" s="998">
        <v>50000</v>
      </c>
      <c r="K65" s="1002"/>
      <c r="L65" s="1064" t="s">
        <v>241</v>
      </c>
    </row>
    <row r="66" spans="1:12" s="746" customFormat="1" ht="144">
      <c r="A66" s="1044" t="s">
        <v>243</v>
      </c>
      <c r="B66" s="1044" t="s">
        <v>244</v>
      </c>
      <c r="C66" s="1044" t="s">
        <v>245</v>
      </c>
      <c r="D66" s="1044" t="s">
        <v>246</v>
      </c>
      <c r="E66" s="1044" t="s">
        <v>247</v>
      </c>
      <c r="F66" s="1044" t="s">
        <v>248</v>
      </c>
      <c r="G66" s="1044" t="s">
        <v>249</v>
      </c>
      <c r="H66" s="963">
        <v>30000</v>
      </c>
      <c r="I66" s="963"/>
      <c r="J66" s="963"/>
      <c r="K66" s="985"/>
      <c r="L66" s="1053" t="s">
        <v>250</v>
      </c>
    </row>
    <row r="67" spans="1:12" s="746" customFormat="1" ht="15.75" customHeight="1">
      <c r="A67" s="698"/>
      <c r="B67" s="698"/>
      <c r="C67" s="698"/>
      <c r="D67" s="698"/>
      <c r="E67" s="698"/>
      <c r="F67" s="698"/>
      <c r="G67" s="698"/>
      <c r="H67" s="963">
        <f>SUM(H66:H66)</f>
        <v>30000</v>
      </c>
      <c r="I67" s="963"/>
      <c r="J67" s="963"/>
      <c r="K67" s="985"/>
      <c r="L67" s="986"/>
    </row>
    <row r="68" spans="1:12" s="746" customFormat="1" ht="15.75" customHeight="1">
      <c r="A68" s="698"/>
      <c r="B68" s="698"/>
      <c r="C68" s="698"/>
      <c r="D68" s="698"/>
      <c r="E68" s="698"/>
      <c r="F68" s="698"/>
      <c r="G68" s="698"/>
      <c r="H68" s="963"/>
      <c r="I68" s="963"/>
      <c r="J68" s="963"/>
      <c r="K68" s="985"/>
      <c r="L68" s="986"/>
    </row>
    <row r="69" spans="1:12" s="746" customFormat="1" ht="15.75" customHeight="1">
      <c r="A69" s="698"/>
      <c r="B69" s="698"/>
      <c r="C69" s="698"/>
      <c r="D69" s="698"/>
      <c r="E69" s="698"/>
      <c r="F69" s="698"/>
      <c r="G69" s="698"/>
      <c r="H69" s="963"/>
      <c r="I69" s="963"/>
      <c r="J69" s="963"/>
      <c r="K69" s="985"/>
      <c r="L69" s="986"/>
    </row>
    <row r="70" spans="1:12" s="746" customFormat="1" ht="15.75" customHeight="1">
      <c r="A70" s="698"/>
      <c r="B70" s="698"/>
      <c r="C70" s="698"/>
      <c r="D70" s="698"/>
      <c r="E70" s="698"/>
      <c r="F70" s="698"/>
      <c r="G70" s="698"/>
      <c r="H70" s="963"/>
      <c r="I70" s="963"/>
      <c r="J70" s="963"/>
      <c r="K70" s="985"/>
      <c r="L70" s="986"/>
    </row>
    <row r="71" spans="1:12" s="746" customFormat="1" ht="15.75" customHeight="1">
      <c r="A71" s="698"/>
      <c r="B71" s="698"/>
      <c r="C71" s="698"/>
      <c r="D71" s="698"/>
      <c r="E71" s="698"/>
      <c r="F71" s="698"/>
      <c r="G71" s="698"/>
      <c r="H71" s="963"/>
      <c r="I71" s="963"/>
      <c r="J71" s="963"/>
      <c r="K71" s="985"/>
      <c r="L71" s="986"/>
    </row>
    <row r="72" spans="1:12" s="746" customFormat="1" ht="15.75" customHeight="1">
      <c r="A72" s="698"/>
      <c r="B72" s="698"/>
      <c r="C72" s="698"/>
      <c r="D72" s="698"/>
      <c r="E72" s="698"/>
      <c r="F72" s="698"/>
      <c r="G72" s="698"/>
      <c r="H72" s="963"/>
      <c r="I72" s="963"/>
      <c r="J72" s="963"/>
      <c r="K72" s="985"/>
      <c r="L72" s="986"/>
    </row>
    <row r="73" spans="1:12" ht="16.5" customHeight="1">
      <c r="A73" s="1207" t="s">
        <v>113</v>
      </c>
      <c r="B73" s="1208"/>
      <c r="C73" s="1208"/>
      <c r="D73" s="1208"/>
      <c r="E73" s="1208"/>
      <c r="F73" s="1208"/>
      <c r="G73" s="1209"/>
      <c r="H73" s="1210">
        <v>15657624</v>
      </c>
      <c r="I73" s="1211"/>
      <c r="J73" s="945"/>
      <c r="K73" s="945"/>
      <c r="L73" s="945"/>
    </row>
    <row r="74" spans="1:12" ht="16.5" customHeight="1">
      <c r="A74" s="932"/>
      <c r="B74" s="933"/>
      <c r="C74" s="1208" t="s">
        <v>259</v>
      </c>
      <c r="D74" s="1208"/>
      <c r="E74" s="933"/>
      <c r="F74" s="933"/>
      <c r="G74" s="934"/>
      <c r="H74" s="1210">
        <v>900000</v>
      </c>
      <c r="I74" s="1212"/>
      <c r="J74" s="945"/>
      <c r="K74" s="945"/>
      <c r="L74" s="945"/>
    </row>
    <row r="75" spans="1:12">
      <c r="A75" s="935"/>
      <c r="B75" s="936"/>
      <c r="C75" s="1155" t="s">
        <v>114</v>
      </c>
      <c r="D75" s="1155"/>
      <c r="E75" s="937"/>
      <c r="F75" s="937"/>
      <c r="G75" s="938"/>
      <c r="H75" s="1210">
        <v>3563700</v>
      </c>
      <c r="I75" s="1211"/>
      <c r="J75" s="947"/>
      <c r="K75" s="948"/>
      <c r="L75" s="774"/>
    </row>
    <row r="76" spans="1:12">
      <c r="A76" s="935"/>
      <c r="B76" s="937"/>
      <c r="C76" s="1158" t="s">
        <v>115</v>
      </c>
      <c r="D76" s="1158"/>
      <c r="E76" s="937"/>
      <c r="F76" s="937"/>
      <c r="G76" s="938"/>
      <c r="H76" s="1204">
        <f>H73+H74+H75</f>
        <v>20121324</v>
      </c>
      <c r="I76" s="1205"/>
      <c r="J76" s="1003"/>
      <c r="K76" s="949"/>
      <c r="L76" s="950"/>
    </row>
    <row r="77" spans="1:12">
      <c r="A77" s="875"/>
      <c r="B77" s="874"/>
      <c r="C77" s="875"/>
      <c r="D77" s="999"/>
      <c r="E77" s="875"/>
      <c r="F77" s="875"/>
      <c r="G77" s="875"/>
      <c r="H77" s="1000"/>
      <c r="I77" s="1000"/>
      <c r="J77" s="1000"/>
      <c r="K77" s="875"/>
      <c r="L77" s="874"/>
    </row>
    <row r="78" spans="1:12">
      <c r="B78" s="13"/>
      <c r="F78" s="1162"/>
      <c r="G78" s="1162"/>
      <c r="H78" s="688"/>
    </row>
    <row r="79" spans="1:12">
      <c r="A79" s="1206" t="s">
        <v>116</v>
      </c>
      <c r="B79" s="1206"/>
      <c r="C79" s="1206"/>
      <c r="D79" s="1001" t="s">
        <v>117</v>
      </c>
      <c r="F79" s="1146" t="s">
        <v>118</v>
      </c>
      <c r="G79" s="1146"/>
      <c r="H79" s="688"/>
      <c r="I79" s="688" t="s">
        <v>119</v>
      </c>
    </row>
    <row r="80" spans="1:12">
      <c r="B80" s="1199" t="s">
        <v>260</v>
      </c>
      <c r="C80" s="1199"/>
      <c r="D80" s="1001"/>
      <c r="E80" s="942"/>
      <c r="F80" s="1162" t="s">
        <v>121</v>
      </c>
      <c r="G80" s="1162"/>
      <c r="H80" s="1200"/>
      <c r="I80" s="1201"/>
      <c r="J80" s="1201"/>
      <c r="K80" s="1201"/>
      <c r="L80" s="1201"/>
    </row>
    <row r="81" spans="8:8">
      <c r="H81" s="688"/>
    </row>
    <row r="82" spans="8:8">
      <c r="H82" s="688"/>
    </row>
    <row r="83" spans="8:8">
      <c r="H83" s="688"/>
    </row>
    <row r="84" spans="8:8">
      <c r="H84" s="688"/>
    </row>
    <row r="85" spans="8:8">
      <c r="H85" s="688"/>
    </row>
    <row r="86" spans="8:8">
      <c r="H86" s="688"/>
    </row>
    <row r="87" spans="8:8">
      <c r="H87" s="688"/>
    </row>
    <row r="88" spans="8:8">
      <c r="H88" s="688"/>
    </row>
    <row r="89" spans="8:8">
      <c r="H89" s="688"/>
    </row>
    <row r="90" spans="8:8">
      <c r="H90" s="688"/>
    </row>
    <row r="91" spans="8:8">
      <c r="H91" s="688"/>
    </row>
    <row r="92" spans="8:8">
      <c r="H92" s="688"/>
    </row>
    <row r="93" spans="8:8">
      <c r="H93" s="688"/>
    </row>
    <row r="94" spans="8:8">
      <c r="H94" s="688"/>
    </row>
    <row r="95" spans="8:8">
      <c r="H95" s="688"/>
    </row>
    <row r="96" spans="8:8">
      <c r="H96" s="688"/>
    </row>
  </sheetData>
  <mergeCells count="42">
    <mergeCell ref="A1:L1"/>
    <mergeCell ref="A2:L2"/>
    <mergeCell ref="H9:J9"/>
    <mergeCell ref="H10:J10"/>
    <mergeCell ref="A45:L45"/>
    <mergeCell ref="A9:A11"/>
    <mergeCell ref="A33:A39"/>
    <mergeCell ref="A40:A41"/>
    <mergeCell ref="B9:B11"/>
    <mergeCell ref="B33:B39"/>
    <mergeCell ref="B40:B41"/>
    <mergeCell ref="C9:C11"/>
    <mergeCell ref="C33:C39"/>
    <mergeCell ref="C40:C41"/>
    <mergeCell ref="D9:D11"/>
    <mergeCell ref="D33:D39"/>
    <mergeCell ref="A48:L48"/>
    <mergeCell ref="A51:L51"/>
    <mergeCell ref="A54:L54"/>
    <mergeCell ref="A57:L57"/>
    <mergeCell ref="A60:L60"/>
    <mergeCell ref="A63:L63"/>
    <mergeCell ref="A73:G73"/>
    <mergeCell ref="H73:I73"/>
    <mergeCell ref="C74:D74"/>
    <mergeCell ref="H74:I74"/>
    <mergeCell ref="C75:D75"/>
    <mergeCell ref="H75:I75"/>
    <mergeCell ref="C76:D76"/>
    <mergeCell ref="H76:I76"/>
    <mergeCell ref="F78:G78"/>
    <mergeCell ref="A79:C79"/>
    <mergeCell ref="F79:G79"/>
    <mergeCell ref="B80:C80"/>
    <mergeCell ref="F80:G80"/>
    <mergeCell ref="H80:L80"/>
    <mergeCell ref="K9:K12"/>
    <mergeCell ref="E9:E11"/>
    <mergeCell ref="F9:F11"/>
    <mergeCell ref="H11:H12"/>
    <mergeCell ref="I11:I12"/>
    <mergeCell ref="J11:J12"/>
  </mergeCells>
  <pageMargins left="0.25" right="0.25" top="0.75" bottom="0.25" header="0.3" footer="0.3"/>
  <pageSetup paperSize="5" scale="80"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3"/>
  <sheetViews>
    <sheetView topLeftCell="A7" zoomScale="170" zoomScaleNormal="170" zoomScaleSheetLayoutView="150" workbookViewId="0">
      <pane xSplit="3" ySplit="4" topLeftCell="D11" activePane="bottomRight" state="frozen"/>
      <selection pane="topRight"/>
      <selection pane="bottomLeft"/>
      <selection pane="bottomRight" activeCell="C12" sqref="C12"/>
    </sheetView>
  </sheetViews>
  <sheetFormatPr defaultColWidth="9.109375" defaultRowHeight="14.4"/>
  <cols>
    <col min="1" max="1" width="3" customWidth="1"/>
    <col min="2" max="2" width="20.33203125" customWidth="1"/>
    <col min="3" max="3" width="23.6640625" customWidth="1"/>
    <col min="4" max="4" width="20" style="11" customWidth="1"/>
    <col min="5" max="5" width="22.5546875" customWidth="1"/>
    <col min="6" max="6" width="32.5546875" customWidth="1"/>
    <col min="7" max="7" width="19" style="12" customWidth="1"/>
    <col min="8" max="8" width="12" style="12" customWidth="1"/>
    <col min="9" max="9" width="15.109375" style="12" customWidth="1"/>
    <col min="10" max="10" width="11.33203125" style="13" customWidth="1"/>
  </cols>
  <sheetData>
    <row r="1" spans="1:10" ht="18">
      <c r="B1" s="1263" t="s">
        <v>0</v>
      </c>
      <c r="C1" s="1263"/>
      <c r="D1" s="1263"/>
      <c r="E1" s="1263"/>
      <c r="F1" s="1263"/>
      <c r="G1" s="1263"/>
      <c r="H1" s="1263"/>
      <c r="I1" s="1263"/>
      <c r="J1" s="1263"/>
    </row>
    <row r="2" spans="1:10" ht="18">
      <c r="B2" s="1263" t="s">
        <v>287</v>
      </c>
      <c r="C2" s="1263"/>
      <c r="D2" s="1263"/>
      <c r="E2" s="1263"/>
      <c r="F2" s="1263"/>
      <c r="G2" s="1263"/>
      <c r="H2" s="1263"/>
      <c r="I2" s="1263"/>
      <c r="J2" s="1263"/>
    </row>
    <row r="3" spans="1:10" ht="18">
      <c r="B3" s="14"/>
      <c r="C3" s="14"/>
      <c r="D3" s="14"/>
      <c r="E3" s="14"/>
      <c r="F3" s="14"/>
      <c r="G3" s="15"/>
      <c r="H3" s="15"/>
      <c r="I3" s="85"/>
      <c r="J3" s="14"/>
    </row>
    <row r="4" spans="1:10" ht="15.6">
      <c r="B4" s="16" t="s">
        <v>2</v>
      </c>
      <c r="C4" s="16" t="s">
        <v>288</v>
      </c>
      <c r="E4" s="16" t="s">
        <v>8</v>
      </c>
      <c r="F4" s="17">
        <v>640259006</v>
      </c>
    </row>
    <row r="5" spans="1:10" ht="15.6">
      <c r="B5" s="16" t="s">
        <v>4</v>
      </c>
      <c r="C5" s="16" t="s">
        <v>5</v>
      </c>
      <c r="E5" s="16" t="s">
        <v>9</v>
      </c>
      <c r="F5" s="17">
        <v>51226154.729999997</v>
      </c>
    </row>
    <row r="6" spans="1:10" ht="15.6">
      <c r="B6" s="16" t="s">
        <v>6</v>
      </c>
      <c r="C6" s="16" t="s">
        <v>7</v>
      </c>
    </row>
    <row r="8" spans="1:10" ht="15" customHeight="1">
      <c r="B8" s="1240" t="s">
        <v>10</v>
      </c>
      <c r="C8" s="1240" t="s">
        <v>12</v>
      </c>
      <c r="D8" s="1240" t="s">
        <v>289</v>
      </c>
      <c r="E8" s="1245" t="s">
        <v>14</v>
      </c>
      <c r="F8" s="1240" t="s">
        <v>290</v>
      </c>
      <c r="G8" s="1264" t="s">
        <v>17</v>
      </c>
      <c r="H8" s="1265"/>
      <c r="I8" s="1265"/>
      <c r="J8" s="1238" t="s">
        <v>291</v>
      </c>
    </row>
    <row r="9" spans="1:10" ht="21" customHeight="1">
      <c r="B9" s="1241"/>
      <c r="C9" s="1241"/>
      <c r="D9" s="1241"/>
      <c r="E9" s="1246"/>
      <c r="F9" s="1241"/>
      <c r="G9" s="1266" t="s">
        <v>32</v>
      </c>
      <c r="H9" s="1267"/>
      <c r="I9" s="1267"/>
      <c r="J9" s="1239"/>
    </row>
    <row r="10" spans="1:10" ht="18">
      <c r="B10" s="1065" t="s">
        <v>27</v>
      </c>
      <c r="C10" s="1065" t="s">
        <v>28</v>
      </c>
      <c r="D10" s="1066" t="s">
        <v>29</v>
      </c>
      <c r="E10" s="1065" t="s">
        <v>30</v>
      </c>
      <c r="F10" s="1067" t="s">
        <v>31</v>
      </c>
      <c r="G10" s="18" t="s">
        <v>23</v>
      </c>
      <c r="H10" s="18" t="s">
        <v>24</v>
      </c>
      <c r="I10" s="86" t="s">
        <v>25</v>
      </c>
      <c r="J10" s="1066" t="s">
        <v>33</v>
      </c>
    </row>
    <row r="11" spans="1:10" s="1" customFormat="1" ht="18">
      <c r="B11" s="1068" t="s">
        <v>292</v>
      </c>
      <c r="C11" s="19"/>
      <c r="D11" s="20"/>
      <c r="E11" s="19"/>
      <c r="F11" s="21"/>
      <c r="G11" s="22"/>
      <c r="H11" s="22"/>
      <c r="I11" s="87"/>
      <c r="J11" s="20"/>
    </row>
    <row r="12" spans="1:10" s="8" customFormat="1" ht="229.5" customHeight="1">
      <c r="A12" s="8">
        <v>1</v>
      </c>
      <c r="B12" s="148" t="s">
        <v>293</v>
      </c>
      <c r="C12" s="1069" t="s">
        <v>294</v>
      </c>
      <c r="D12" s="1069" t="s">
        <v>295</v>
      </c>
      <c r="E12" s="1069" t="s">
        <v>296</v>
      </c>
      <c r="F12" s="1069" t="s">
        <v>297</v>
      </c>
      <c r="G12" s="130" t="s">
        <v>298</v>
      </c>
      <c r="H12" s="67"/>
      <c r="I12" s="67"/>
      <c r="J12" s="1069" t="s">
        <v>71</v>
      </c>
    </row>
    <row r="13" spans="1:10" s="8" customFormat="1" ht="106.5" customHeight="1">
      <c r="A13" s="8">
        <v>2</v>
      </c>
      <c r="B13" s="1274" t="s">
        <v>299</v>
      </c>
      <c r="C13" s="1277" t="s">
        <v>300</v>
      </c>
      <c r="D13" s="1242" t="s">
        <v>301</v>
      </c>
      <c r="E13" s="1069" t="s">
        <v>302</v>
      </c>
      <c r="F13" s="1069" t="s">
        <v>303</v>
      </c>
      <c r="G13" s="130" t="s">
        <v>304</v>
      </c>
      <c r="H13" s="67"/>
      <c r="I13" s="67"/>
      <c r="J13" s="1069" t="s">
        <v>305</v>
      </c>
    </row>
    <row r="14" spans="1:10" s="8" customFormat="1" ht="180" customHeight="1">
      <c r="B14" s="1274"/>
      <c r="C14" s="1278"/>
      <c r="D14" s="1243"/>
      <c r="E14" s="1069" t="s">
        <v>306</v>
      </c>
      <c r="F14" s="951" t="s">
        <v>307</v>
      </c>
      <c r="G14" s="67"/>
      <c r="H14" s="67"/>
      <c r="I14" s="130" t="s">
        <v>308</v>
      </c>
      <c r="J14" s="1069" t="s">
        <v>309</v>
      </c>
    </row>
    <row r="15" spans="1:10" s="8" customFormat="1" ht="90.75" customHeight="1">
      <c r="B15" s="1274"/>
      <c r="C15" s="1278"/>
      <c r="D15" s="1244"/>
      <c r="E15" s="1069" t="s">
        <v>310</v>
      </c>
      <c r="F15" s="128" t="s">
        <v>311</v>
      </c>
      <c r="G15" s="147"/>
      <c r="H15" s="147"/>
      <c r="I15" s="149" t="s">
        <v>312</v>
      </c>
      <c r="J15" s="128" t="s">
        <v>309</v>
      </c>
    </row>
    <row r="16" spans="1:10" s="8" customFormat="1" ht="270.75" customHeight="1">
      <c r="A16" s="8">
        <v>3</v>
      </c>
      <c r="B16" s="128" t="s">
        <v>313</v>
      </c>
      <c r="C16" s="128" t="s">
        <v>314</v>
      </c>
      <c r="D16" s="1069" t="s">
        <v>315</v>
      </c>
      <c r="E16" s="1069" t="s">
        <v>316</v>
      </c>
      <c r="F16" s="128" t="s">
        <v>317</v>
      </c>
      <c r="G16" s="812" t="s">
        <v>318</v>
      </c>
      <c r="H16" s="128"/>
      <c r="I16" s="147"/>
      <c r="J16" s="128" t="s">
        <v>319</v>
      </c>
    </row>
    <row r="17" spans="1:10" s="8" customFormat="1" ht="168" customHeight="1">
      <c r="A17" s="8">
        <v>4</v>
      </c>
      <c r="B17" s="1071" t="s">
        <v>320</v>
      </c>
      <c r="C17" s="1071" t="s">
        <v>321</v>
      </c>
      <c r="D17" s="91" t="s">
        <v>156</v>
      </c>
      <c r="E17" s="91" t="s">
        <v>322</v>
      </c>
      <c r="F17" s="128" t="s">
        <v>323</v>
      </c>
      <c r="G17" s="823" t="s">
        <v>324</v>
      </c>
      <c r="H17" s="149" t="s">
        <v>325</v>
      </c>
      <c r="I17" s="147"/>
      <c r="J17" s="128" t="s">
        <v>319</v>
      </c>
    </row>
    <row r="18" spans="1:10" s="8" customFormat="1" ht="197.25" customHeight="1">
      <c r="A18" s="8">
        <v>5</v>
      </c>
      <c r="B18" s="148" t="s">
        <v>326</v>
      </c>
      <c r="C18" s="1069" t="s">
        <v>327</v>
      </c>
      <c r="D18" s="91" t="s">
        <v>328</v>
      </c>
      <c r="E18" s="1069" t="s">
        <v>329</v>
      </c>
      <c r="F18" s="128" t="s">
        <v>330</v>
      </c>
      <c r="G18" s="823" t="s">
        <v>331</v>
      </c>
      <c r="H18" s="147"/>
      <c r="I18" s="147"/>
      <c r="J18" s="128" t="s">
        <v>319</v>
      </c>
    </row>
    <row r="19" spans="1:10" s="8" customFormat="1" ht="134.4">
      <c r="A19" s="8">
        <v>6</v>
      </c>
      <c r="B19" s="708" t="s">
        <v>332</v>
      </c>
      <c r="C19" s="128" t="s">
        <v>333</v>
      </c>
      <c r="D19" s="91" t="s">
        <v>334</v>
      </c>
      <c r="E19" s="91" t="s">
        <v>335</v>
      </c>
      <c r="F19" s="128" t="s">
        <v>336</v>
      </c>
      <c r="G19" s="823" t="s">
        <v>337</v>
      </c>
      <c r="H19" s="147"/>
      <c r="I19" s="147"/>
      <c r="J19" s="128" t="s">
        <v>319</v>
      </c>
    </row>
    <row r="20" spans="1:10" s="8" customFormat="1" ht="108.75" customHeight="1">
      <c r="A20" s="8">
        <v>7</v>
      </c>
      <c r="B20" s="128" t="s">
        <v>338</v>
      </c>
      <c r="C20" s="1069" t="s">
        <v>339</v>
      </c>
      <c r="D20" s="91" t="s">
        <v>340</v>
      </c>
      <c r="E20" s="91" t="s">
        <v>341</v>
      </c>
      <c r="F20" s="128" t="s">
        <v>342</v>
      </c>
      <c r="G20" s="823" t="s">
        <v>343</v>
      </c>
      <c r="H20" s="149" t="s">
        <v>344</v>
      </c>
      <c r="I20" s="147"/>
      <c r="J20" s="128" t="s">
        <v>319</v>
      </c>
    </row>
    <row r="21" spans="1:10" s="8" customFormat="1" ht="142.5" customHeight="1">
      <c r="A21" s="8">
        <v>8</v>
      </c>
      <c r="B21" s="708" t="s">
        <v>42</v>
      </c>
      <c r="C21" s="708" t="s">
        <v>345</v>
      </c>
      <c r="D21" s="91" t="s">
        <v>346</v>
      </c>
      <c r="E21" s="1071" t="s">
        <v>347</v>
      </c>
      <c r="F21" s="1071" t="s">
        <v>348</v>
      </c>
      <c r="G21" s="823" t="s">
        <v>349</v>
      </c>
      <c r="H21" s="147"/>
      <c r="I21" s="147"/>
      <c r="J21" s="128" t="s">
        <v>319</v>
      </c>
    </row>
    <row r="22" spans="1:10" s="8" customFormat="1" ht="294.75" customHeight="1">
      <c r="A22" s="8">
        <v>9</v>
      </c>
      <c r="B22" s="772" t="s">
        <v>350</v>
      </c>
      <c r="C22" s="708" t="s">
        <v>351</v>
      </c>
      <c r="D22" s="91" t="s">
        <v>352</v>
      </c>
      <c r="E22" s="1069" t="s">
        <v>353</v>
      </c>
      <c r="F22" s="128" t="s">
        <v>354</v>
      </c>
      <c r="G22" s="149" t="s">
        <v>355</v>
      </c>
      <c r="H22" s="149" t="s">
        <v>356</v>
      </c>
      <c r="I22" s="149" t="s">
        <v>357</v>
      </c>
      <c r="J22" s="128" t="s">
        <v>71</v>
      </c>
    </row>
    <row r="23" spans="1:10" s="8" customFormat="1" ht="108">
      <c r="A23" s="8">
        <v>10</v>
      </c>
      <c r="B23" s="128" t="s">
        <v>358</v>
      </c>
      <c r="C23" s="1069" t="s">
        <v>359</v>
      </c>
      <c r="D23" s="91" t="s">
        <v>360</v>
      </c>
      <c r="E23" s="1069" t="s">
        <v>361</v>
      </c>
      <c r="F23" s="128" t="s">
        <v>362</v>
      </c>
      <c r="G23" s="149" t="s">
        <v>363</v>
      </c>
      <c r="H23" s="147"/>
      <c r="I23" s="147"/>
      <c r="J23" s="128" t="s">
        <v>71</v>
      </c>
    </row>
    <row r="24" spans="1:10" s="8" customFormat="1" ht="54.75" customHeight="1">
      <c r="A24" s="8">
        <v>11</v>
      </c>
      <c r="B24" s="1275" t="s">
        <v>364</v>
      </c>
      <c r="C24" s="1275" t="s">
        <v>365</v>
      </c>
      <c r="D24" s="1069" t="s">
        <v>366</v>
      </c>
      <c r="E24" s="1242" t="s">
        <v>367</v>
      </c>
      <c r="F24" s="1069" t="s">
        <v>368</v>
      </c>
      <c r="G24" s="67"/>
      <c r="H24" s="67"/>
      <c r="I24" s="130" t="s">
        <v>369</v>
      </c>
      <c r="J24" s="1069" t="s">
        <v>309</v>
      </c>
    </row>
    <row r="25" spans="1:10" s="8" customFormat="1" ht="47.25" customHeight="1">
      <c r="B25" s="1276"/>
      <c r="C25" s="1276"/>
      <c r="D25" s="1069" t="s">
        <v>370</v>
      </c>
      <c r="E25" s="1243"/>
      <c r="F25" s="1069" t="s">
        <v>371</v>
      </c>
      <c r="G25" s="67"/>
      <c r="H25" s="67"/>
      <c r="I25" s="130" t="s">
        <v>372</v>
      </c>
      <c r="J25" s="1069" t="s">
        <v>309</v>
      </c>
    </row>
    <row r="26" spans="1:10" s="8" customFormat="1" ht="50.4">
      <c r="B26" s="1276"/>
      <c r="C26" s="1276"/>
      <c r="D26" s="1069" t="s">
        <v>370</v>
      </c>
      <c r="E26" s="1243"/>
      <c r="F26" s="1069" t="s">
        <v>373</v>
      </c>
      <c r="G26" s="67"/>
      <c r="H26" s="67"/>
      <c r="I26" s="130" t="s">
        <v>374</v>
      </c>
      <c r="J26" s="1069" t="s">
        <v>309</v>
      </c>
    </row>
    <row r="27" spans="1:10" s="8" customFormat="1" ht="54">
      <c r="B27" s="1276"/>
      <c r="C27" s="1276"/>
      <c r="D27" s="1069" t="s">
        <v>370</v>
      </c>
      <c r="E27" s="1243"/>
      <c r="F27" s="1069" t="s">
        <v>375</v>
      </c>
      <c r="G27" s="67"/>
      <c r="H27" s="67"/>
      <c r="I27" s="130" t="s">
        <v>376</v>
      </c>
      <c r="J27" s="1069" t="s">
        <v>309</v>
      </c>
    </row>
    <row r="28" spans="1:10" s="8" customFormat="1" ht="184.8">
      <c r="B28" s="1276"/>
      <c r="C28" s="1276"/>
      <c r="D28" s="91" t="s">
        <v>377</v>
      </c>
      <c r="E28" s="1243"/>
      <c r="F28" s="1069" t="s">
        <v>378</v>
      </c>
      <c r="G28" s="67"/>
      <c r="H28" s="67"/>
      <c r="I28" s="130" t="s">
        <v>379</v>
      </c>
      <c r="J28" s="1069" t="s">
        <v>309</v>
      </c>
    </row>
    <row r="29" spans="1:10" s="8" customFormat="1" ht="46.5" customHeight="1">
      <c r="B29" s="1276"/>
      <c r="C29" s="1276"/>
      <c r="D29" s="91" t="s">
        <v>380</v>
      </c>
      <c r="E29" s="1243"/>
      <c r="F29" s="1069" t="s">
        <v>381</v>
      </c>
      <c r="G29" s="67"/>
      <c r="H29" s="67"/>
      <c r="I29" s="130" t="s">
        <v>382</v>
      </c>
      <c r="J29" s="1069" t="s">
        <v>309</v>
      </c>
    </row>
    <row r="30" spans="1:10" s="8" customFormat="1" ht="34.5" customHeight="1">
      <c r="B30" s="1276"/>
      <c r="C30" s="1276"/>
      <c r="D30" s="91" t="s">
        <v>370</v>
      </c>
      <c r="E30" s="1243"/>
      <c r="F30" s="1069" t="s">
        <v>383</v>
      </c>
      <c r="G30" s="67"/>
      <c r="H30" s="67"/>
      <c r="I30" s="130" t="s">
        <v>384</v>
      </c>
      <c r="J30" s="1069" t="s">
        <v>309</v>
      </c>
    </row>
    <row r="31" spans="1:10" s="8" customFormat="1" ht="87" customHeight="1">
      <c r="A31" s="8">
        <v>12</v>
      </c>
      <c r="B31" s="1277" t="s">
        <v>385</v>
      </c>
      <c r="C31" s="1277" t="s">
        <v>386</v>
      </c>
      <c r="D31" s="91" t="s">
        <v>370</v>
      </c>
      <c r="E31" s="91" t="s">
        <v>387</v>
      </c>
      <c r="F31" s="1069" t="s">
        <v>388</v>
      </c>
      <c r="G31" s="823" t="s">
        <v>389</v>
      </c>
      <c r="H31" s="67"/>
      <c r="I31" s="130" t="s">
        <v>390</v>
      </c>
      <c r="J31" s="1069" t="s">
        <v>309</v>
      </c>
    </row>
    <row r="32" spans="1:10" s="8" customFormat="1" ht="229.5" customHeight="1">
      <c r="B32" s="1278"/>
      <c r="C32" s="1278"/>
      <c r="D32" s="91" t="s">
        <v>370</v>
      </c>
      <c r="E32" s="91" t="s">
        <v>391</v>
      </c>
      <c r="F32" s="1069" t="s">
        <v>392</v>
      </c>
      <c r="G32" s="67"/>
      <c r="H32" s="67"/>
      <c r="I32" s="953" t="s">
        <v>393</v>
      </c>
      <c r="J32" s="1069" t="s">
        <v>309</v>
      </c>
    </row>
    <row r="33" spans="1:10" s="8" customFormat="1" ht="196.5" customHeight="1">
      <c r="A33" s="8">
        <v>13</v>
      </c>
      <c r="B33" s="1069" t="s">
        <v>394</v>
      </c>
      <c r="C33" s="1069" t="s">
        <v>395</v>
      </c>
      <c r="D33" s="91" t="s">
        <v>396</v>
      </c>
      <c r="E33" s="91" t="s">
        <v>397</v>
      </c>
      <c r="F33" s="1069" t="s">
        <v>398</v>
      </c>
      <c r="G33" s="67"/>
      <c r="H33" s="67"/>
      <c r="I33" s="130" t="s">
        <v>399</v>
      </c>
      <c r="J33" s="1069" t="s">
        <v>309</v>
      </c>
    </row>
    <row r="34" spans="1:10" s="8" customFormat="1" ht="84" customHeight="1">
      <c r="A34" s="8">
        <v>14</v>
      </c>
      <c r="B34" s="1279" t="s">
        <v>400</v>
      </c>
      <c r="C34" s="1279" t="s">
        <v>94</v>
      </c>
      <c r="D34" s="128" t="s">
        <v>370</v>
      </c>
      <c r="E34" s="91" t="s">
        <v>401</v>
      </c>
      <c r="F34" s="1069" t="s">
        <v>402</v>
      </c>
      <c r="G34" s="67"/>
      <c r="H34" s="67"/>
      <c r="I34" s="130" t="s">
        <v>403</v>
      </c>
      <c r="J34" s="1069" t="s">
        <v>309</v>
      </c>
    </row>
    <row r="35" spans="1:10" s="8" customFormat="1" ht="81" customHeight="1">
      <c r="B35" s="1279"/>
      <c r="C35" s="1279"/>
      <c r="D35" s="128" t="s">
        <v>370</v>
      </c>
      <c r="E35" s="91" t="s">
        <v>404</v>
      </c>
      <c r="F35" s="1069" t="s">
        <v>405</v>
      </c>
      <c r="G35" s="67"/>
      <c r="H35" s="67"/>
      <c r="I35" s="130" t="s">
        <v>406</v>
      </c>
      <c r="J35" s="1069" t="s">
        <v>309</v>
      </c>
    </row>
    <row r="36" spans="1:10" s="8" customFormat="1" ht="36">
      <c r="B36" s="1279"/>
      <c r="C36" s="1279"/>
      <c r="D36" s="128" t="s">
        <v>407</v>
      </c>
      <c r="E36" s="91" t="s">
        <v>408</v>
      </c>
      <c r="F36" s="1069" t="s">
        <v>409</v>
      </c>
      <c r="G36" s="130" t="s">
        <v>410</v>
      </c>
      <c r="H36" s="67"/>
      <c r="I36" s="67"/>
      <c r="J36" s="1069" t="s">
        <v>411</v>
      </c>
    </row>
    <row r="37" spans="1:10" s="6" customFormat="1" ht="18">
      <c r="B37" s="50" t="s">
        <v>412</v>
      </c>
      <c r="C37" s="50"/>
      <c r="D37" s="31"/>
      <c r="E37" s="32"/>
      <c r="F37" s="32"/>
      <c r="G37" s="952">
        <v>5652577</v>
      </c>
      <c r="H37" s="952">
        <v>721176</v>
      </c>
      <c r="I37" s="954">
        <v>44409285.729999997</v>
      </c>
      <c r="J37" s="32"/>
    </row>
    <row r="38" spans="1:10" s="6" customFormat="1" ht="18">
      <c r="B38" s="1072" t="s">
        <v>413</v>
      </c>
      <c r="C38" s="52"/>
      <c r="D38" s="32"/>
      <c r="E38" s="32"/>
      <c r="F38" s="31"/>
      <c r="G38" s="53"/>
      <c r="H38" s="54"/>
      <c r="I38" s="54"/>
      <c r="J38" s="31"/>
    </row>
    <row r="39" spans="1:10" s="8" customFormat="1" ht="180.75" customHeight="1">
      <c r="A39" s="8">
        <v>1</v>
      </c>
      <c r="B39" s="128" t="s">
        <v>414</v>
      </c>
      <c r="C39" s="1069" t="s">
        <v>415</v>
      </c>
      <c r="D39" s="91" t="s">
        <v>416</v>
      </c>
      <c r="E39" s="1069" t="s">
        <v>417</v>
      </c>
      <c r="F39" s="128" t="s">
        <v>418</v>
      </c>
      <c r="G39" s="823" t="s">
        <v>419</v>
      </c>
      <c r="H39" s="147"/>
      <c r="I39" s="147"/>
      <c r="J39" s="128" t="s">
        <v>319</v>
      </c>
    </row>
    <row r="40" spans="1:10" s="8" customFormat="1" ht="165" customHeight="1">
      <c r="A40" s="8">
        <v>2</v>
      </c>
      <c r="B40" s="148" t="s">
        <v>420</v>
      </c>
      <c r="C40" s="1069" t="s">
        <v>421</v>
      </c>
      <c r="D40" s="91" t="s">
        <v>422</v>
      </c>
      <c r="E40" s="1069" t="s">
        <v>423</v>
      </c>
      <c r="F40" s="128" t="s">
        <v>424</v>
      </c>
      <c r="G40" s="149" t="s">
        <v>425</v>
      </c>
      <c r="H40" s="147"/>
      <c r="I40" s="147"/>
      <c r="J40" s="128" t="s">
        <v>71</v>
      </c>
    </row>
    <row r="41" spans="1:10" s="8" customFormat="1" ht="18" hidden="1">
      <c r="B41" s="62"/>
      <c r="C41" s="63"/>
      <c r="D41" s="64"/>
      <c r="E41" s="65"/>
      <c r="F41" s="66"/>
      <c r="G41" s="67"/>
      <c r="H41" s="67"/>
      <c r="I41" s="67">
        <f>SUM(G41:H41)</f>
        <v>0</v>
      </c>
      <c r="J41" s="91"/>
    </row>
    <row r="42" spans="1:10" s="8" customFormat="1" ht="19.2">
      <c r="B42" s="68" t="s">
        <v>426</v>
      </c>
      <c r="C42" s="64"/>
      <c r="D42" s="64"/>
      <c r="E42" s="65"/>
      <c r="F42" s="66"/>
      <c r="G42" s="150">
        <v>443116</v>
      </c>
      <c r="H42" s="67"/>
      <c r="I42" s="67"/>
      <c r="J42" s="91"/>
    </row>
    <row r="43" spans="1:10" s="9" customFormat="1" ht="54">
      <c r="B43" s="1268" t="s">
        <v>427</v>
      </c>
      <c r="C43" s="1269"/>
      <c r="D43" s="1270"/>
      <c r="E43" s="69" t="s">
        <v>428</v>
      </c>
      <c r="F43" s="70" t="s">
        <v>429</v>
      </c>
      <c r="G43" s="1271" t="s">
        <v>430</v>
      </c>
      <c r="H43" s="1272"/>
      <c r="I43" s="1273"/>
      <c r="J43" s="70" t="s">
        <v>431</v>
      </c>
    </row>
    <row r="44" spans="1:10" s="10" customFormat="1" ht="18">
      <c r="B44" s="1252" t="s">
        <v>21</v>
      </c>
      <c r="C44" s="1252"/>
      <c r="D44" s="1252"/>
      <c r="E44" s="71" t="s">
        <v>34</v>
      </c>
      <c r="F44" s="71" t="s">
        <v>432</v>
      </c>
      <c r="G44" s="1253" t="s">
        <v>433</v>
      </c>
      <c r="H44" s="1254"/>
      <c r="I44" s="1255"/>
      <c r="J44" s="92" t="s">
        <v>434</v>
      </c>
    </row>
    <row r="45" spans="1:10" s="9" customFormat="1" ht="50.25" customHeight="1">
      <c r="B45" s="1256" t="s">
        <v>435</v>
      </c>
      <c r="C45" s="1256"/>
      <c r="D45" s="1256"/>
      <c r="E45" s="72"/>
      <c r="F45" s="73"/>
      <c r="G45" s="74"/>
      <c r="H45" s="74"/>
      <c r="I45" s="74"/>
      <c r="J45" s="93"/>
    </row>
    <row r="46" spans="1:10" s="9" customFormat="1" ht="18">
      <c r="B46" s="1257" t="s">
        <v>436</v>
      </c>
      <c r="C46" s="1258"/>
      <c r="D46" s="1259"/>
      <c r="E46" s="72"/>
      <c r="F46" s="72"/>
      <c r="G46" s="74"/>
      <c r="H46" s="74"/>
      <c r="I46" s="74"/>
      <c r="J46" s="93"/>
    </row>
    <row r="47" spans="1:10" s="9" customFormat="1" ht="19.2">
      <c r="B47" s="1257" t="s">
        <v>437</v>
      </c>
      <c r="C47" s="1258"/>
      <c r="D47" s="1259"/>
      <c r="E47" s="72"/>
      <c r="F47" s="72"/>
      <c r="G47" s="1260">
        <v>51226154.729999997</v>
      </c>
      <c r="H47" s="1261"/>
      <c r="I47" s="1262"/>
      <c r="J47" s="93"/>
    </row>
    <row r="48" spans="1:10" s="9" customFormat="1" ht="18">
      <c r="B48" s="76"/>
      <c r="C48" s="76"/>
      <c r="D48" s="76"/>
      <c r="G48" s="77"/>
      <c r="H48" s="77"/>
      <c r="I48" s="77"/>
      <c r="J48" s="94"/>
    </row>
    <row r="49" spans="2:10" s="9" customFormat="1" ht="41.25" customHeight="1">
      <c r="B49" s="78" t="s">
        <v>438</v>
      </c>
      <c r="C49" s="76"/>
      <c r="D49" s="8"/>
      <c r="E49" s="8" t="s">
        <v>439</v>
      </c>
      <c r="G49" s="79" t="s">
        <v>119</v>
      </c>
      <c r="H49" s="77"/>
      <c r="I49" s="77"/>
      <c r="J49" s="94"/>
    </row>
    <row r="50" spans="2:10" s="9" customFormat="1" ht="17.25" customHeight="1">
      <c r="B50" s="1247" t="s">
        <v>440</v>
      </c>
      <c r="C50" s="1247"/>
      <c r="E50" s="1248" t="s">
        <v>441</v>
      </c>
      <c r="F50" s="1248"/>
      <c r="G50" s="77"/>
      <c r="H50" s="77"/>
      <c r="I50" s="77"/>
      <c r="J50" s="94"/>
    </row>
    <row r="51" spans="2:10" s="9" customFormat="1" ht="18">
      <c r="B51" s="1249" t="s">
        <v>442</v>
      </c>
      <c r="C51" s="1249"/>
      <c r="D51" s="81"/>
      <c r="E51" s="1250" t="s">
        <v>443</v>
      </c>
      <c r="F51" s="1250"/>
      <c r="G51" s="1251"/>
      <c r="H51" s="1250"/>
      <c r="I51" s="1250"/>
      <c r="J51" s="1250"/>
    </row>
    <row r="52" spans="2:10" s="9" customFormat="1" ht="18">
      <c r="D52" s="84"/>
      <c r="G52" s="77"/>
      <c r="H52" s="77"/>
      <c r="I52" s="77"/>
      <c r="J52" s="94"/>
    </row>
    <row r="53" spans="2:10" s="9" customFormat="1" ht="18">
      <c r="D53" s="84"/>
      <c r="G53" s="77"/>
      <c r="H53" s="77"/>
      <c r="I53" s="77"/>
      <c r="J53" s="94"/>
    </row>
  </sheetData>
  <mergeCells count="33">
    <mergeCell ref="B1:J1"/>
    <mergeCell ref="B2:J2"/>
    <mergeCell ref="G8:I8"/>
    <mergeCell ref="G9:I9"/>
    <mergeCell ref="B43:D43"/>
    <mergeCell ref="G43:I43"/>
    <mergeCell ref="B8:B9"/>
    <mergeCell ref="B13:B15"/>
    <mergeCell ref="B24:B30"/>
    <mergeCell ref="B31:B32"/>
    <mergeCell ref="B34:B36"/>
    <mergeCell ref="C8:C9"/>
    <mergeCell ref="C13:C15"/>
    <mergeCell ref="C24:C30"/>
    <mergeCell ref="C31:C32"/>
    <mergeCell ref="C34:C36"/>
    <mergeCell ref="B44:D44"/>
    <mergeCell ref="G44:I44"/>
    <mergeCell ref="B45:D45"/>
    <mergeCell ref="B46:D46"/>
    <mergeCell ref="B47:D47"/>
    <mergeCell ref="G47:I47"/>
    <mergeCell ref="B50:C50"/>
    <mergeCell ref="E50:F50"/>
    <mergeCell ref="B51:C51"/>
    <mergeCell ref="E51:F51"/>
    <mergeCell ref="G51:J51"/>
    <mergeCell ref="J8:J9"/>
    <mergeCell ref="D8:D9"/>
    <mergeCell ref="D13:D15"/>
    <mergeCell ref="E8:E9"/>
    <mergeCell ref="E24:E30"/>
    <mergeCell ref="F8:F9"/>
  </mergeCells>
  <pageMargins left="0.2" right="0.2" top="0.75" bottom="0.25" header="0.3" footer="0.3"/>
  <pageSetup paperSize="256" scale="90"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00"/>
  <sheetViews>
    <sheetView topLeftCell="A28" zoomScale="90" zoomScaleNormal="90" workbookViewId="0">
      <selection activeCell="H28" sqref="H28"/>
    </sheetView>
  </sheetViews>
  <sheetFormatPr defaultColWidth="9.109375" defaultRowHeight="14.4"/>
  <cols>
    <col min="1" max="1" width="18.109375" customWidth="1"/>
    <col min="2" max="2" width="24.5546875" customWidth="1"/>
    <col min="3" max="3" width="23.109375" customWidth="1"/>
    <col min="4" max="4" width="17.33203125" style="11" customWidth="1"/>
    <col min="5" max="5" width="18.6640625" customWidth="1"/>
    <col min="6" max="6" width="21.6640625" customWidth="1"/>
    <col min="7" max="7" width="15.44140625" customWidth="1"/>
    <col min="8" max="8" width="13.109375" style="12" customWidth="1"/>
    <col min="9" max="9" width="10.109375" style="917" customWidth="1"/>
    <col min="10" max="10" width="16.109375" style="917" customWidth="1"/>
    <col min="11" max="11" width="16.33203125" hidden="1" customWidth="1"/>
    <col min="12" max="12" width="13.5546875" style="13" customWidth="1"/>
    <col min="14" max="14" width="12" customWidth="1"/>
  </cols>
  <sheetData>
    <row r="1" spans="1:12" ht="18">
      <c r="A1" s="1263" t="s">
        <v>0</v>
      </c>
      <c r="B1" s="1263"/>
      <c r="C1" s="1263"/>
      <c r="D1" s="1263"/>
      <c r="E1" s="1263"/>
      <c r="F1" s="1263"/>
      <c r="G1" s="1263"/>
      <c r="H1" s="1263"/>
      <c r="I1" s="1263"/>
      <c r="J1" s="1263"/>
      <c r="K1" s="1263"/>
      <c r="L1" s="1263"/>
    </row>
    <row r="2" spans="1:12" ht="18">
      <c r="A2" s="1263" t="s">
        <v>287</v>
      </c>
      <c r="B2" s="1263"/>
      <c r="C2" s="1263"/>
      <c r="D2" s="1263"/>
      <c r="E2" s="1263"/>
      <c r="F2" s="1263"/>
      <c r="G2" s="1263"/>
      <c r="H2" s="1263"/>
      <c r="I2" s="1263"/>
      <c r="J2" s="1263"/>
      <c r="K2" s="1263"/>
      <c r="L2" s="1263"/>
    </row>
    <row r="3" spans="1:12" ht="18">
      <c r="A3" s="14"/>
      <c r="B3" s="14"/>
      <c r="C3" s="14"/>
      <c r="D3" s="14"/>
      <c r="E3" s="14"/>
      <c r="F3" s="14"/>
      <c r="G3" s="14"/>
      <c r="H3" s="14"/>
      <c r="I3" s="14"/>
      <c r="J3" s="14"/>
      <c r="K3" s="14"/>
      <c r="L3" s="14"/>
    </row>
    <row r="4" spans="1:12" ht="15.6">
      <c r="A4" s="16" t="s">
        <v>2</v>
      </c>
      <c r="B4" s="16" t="s">
        <v>3</v>
      </c>
      <c r="F4" s="16" t="s">
        <v>8</v>
      </c>
      <c r="G4" s="17">
        <v>640259006</v>
      </c>
    </row>
    <row r="5" spans="1:12" ht="15.6">
      <c r="A5" s="16" t="s">
        <v>4</v>
      </c>
      <c r="B5" s="16" t="s">
        <v>5</v>
      </c>
      <c r="F5" s="16" t="s">
        <v>9</v>
      </c>
      <c r="G5" s="17">
        <v>76314117.730000004</v>
      </c>
    </row>
    <row r="6" spans="1:12" ht="15.6">
      <c r="A6" s="16" t="s">
        <v>6</v>
      </c>
      <c r="B6" s="16" t="s">
        <v>7</v>
      </c>
    </row>
    <row r="8" spans="1:12" ht="16.8">
      <c r="A8" s="1280" t="s">
        <v>10</v>
      </c>
      <c r="B8" s="1280" t="s">
        <v>11</v>
      </c>
      <c r="C8" s="1280" t="s">
        <v>12</v>
      </c>
      <c r="D8" s="1280" t="s">
        <v>13</v>
      </c>
      <c r="E8" s="1290" t="s">
        <v>14</v>
      </c>
      <c r="F8" s="1280" t="s">
        <v>15</v>
      </c>
      <c r="G8" s="919" t="s">
        <v>16</v>
      </c>
      <c r="H8" s="1286" t="s">
        <v>17</v>
      </c>
      <c r="I8" s="1287"/>
      <c r="J8" s="1287"/>
      <c r="K8" s="1280" t="s">
        <v>18</v>
      </c>
      <c r="L8" s="918" t="s">
        <v>19</v>
      </c>
    </row>
    <row r="9" spans="1:12" ht="16.8">
      <c r="A9" s="1281"/>
      <c r="B9" s="1281"/>
      <c r="C9" s="1281"/>
      <c r="D9" s="1281"/>
      <c r="E9" s="1291"/>
      <c r="F9" s="1281"/>
      <c r="G9" s="921" t="s">
        <v>20</v>
      </c>
      <c r="H9" s="1288" t="s">
        <v>21</v>
      </c>
      <c r="I9" s="1289"/>
      <c r="J9" s="1289"/>
      <c r="K9" s="1281"/>
      <c r="L9" s="920" t="s">
        <v>22</v>
      </c>
    </row>
    <row r="10" spans="1:12" ht="15" customHeight="1">
      <c r="A10" s="1281"/>
      <c r="B10" s="1281"/>
      <c r="C10" s="1281"/>
      <c r="D10" s="1281"/>
      <c r="E10" s="1291"/>
      <c r="F10" s="1281"/>
      <c r="G10" s="921"/>
      <c r="H10" s="1292" t="s">
        <v>23</v>
      </c>
      <c r="I10" s="1292" t="s">
        <v>24</v>
      </c>
      <c r="J10" s="1286" t="s">
        <v>25</v>
      </c>
      <c r="K10" s="1281"/>
      <c r="L10" s="920" t="s">
        <v>26</v>
      </c>
    </row>
    <row r="11" spans="1:12" ht="16.8">
      <c r="A11" s="1073" t="s">
        <v>27</v>
      </c>
      <c r="B11" s="1074" t="s">
        <v>28</v>
      </c>
      <c r="C11" s="1073" t="s">
        <v>29</v>
      </c>
      <c r="D11" s="1075" t="s">
        <v>30</v>
      </c>
      <c r="E11" s="1073" t="s">
        <v>31</v>
      </c>
      <c r="F11" s="1073" t="s">
        <v>32</v>
      </c>
      <c r="G11" s="1074" t="s">
        <v>33</v>
      </c>
      <c r="H11" s="1293"/>
      <c r="I11" s="1293"/>
      <c r="J11" s="1294"/>
      <c r="K11" s="1295"/>
      <c r="L11" s="1076" t="s">
        <v>34</v>
      </c>
    </row>
    <row r="12" spans="1:12" s="97" customFormat="1" ht="235.2">
      <c r="A12" s="922" t="s">
        <v>444</v>
      </c>
      <c r="B12" s="1077" t="s">
        <v>445</v>
      </c>
      <c r="C12" s="1077" t="s">
        <v>446</v>
      </c>
      <c r="D12" s="1077" t="s">
        <v>447</v>
      </c>
      <c r="E12" s="1077" t="s">
        <v>448</v>
      </c>
      <c r="F12" s="1077" t="s">
        <v>449</v>
      </c>
      <c r="G12" s="1077" t="s">
        <v>449</v>
      </c>
      <c r="H12" s="67">
        <v>1600000</v>
      </c>
      <c r="I12" s="67"/>
      <c r="J12" s="67"/>
      <c r="K12" s="814" t="s">
        <v>450</v>
      </c>
      <c r="L12" s="1077" t="s">
        <v>451</v>
      </c>
    </row>
    <row r="13" spans="1:12" s="97" customFormat="1" ht="117.6">
      <c r="A13" s="812" t="s">
        <v>452</v>
      </c>
      <c r="B13" s="922" t="s">
        <v>453</v>
      </c>
      <c r="C13" s="922" t="s">
        <v>454</v>
      </c>
      <c r="D13" s="1077" t="s">
        <v>455</v>
      </c>
      <c r="E13" s="1077" t="s">
        <v>456</v>
      </c>
      <c r="F13" s="1077" t="s">
        <v>457</v>
      </c>
      <c r="G13" s="1077" t="s">
        <v>457</v>
      </c>
      <c r="H13" s="67">
        <v>10852700</v>
      </c>
      <c r="I13" s="67"/>
      <c r="J13" s="67"/>
      <c r="K13" s="814" t="s">
        <v>458</v>
      </c>
      <c r="L13" s="1077" t="s">
        <v>459</v>
      </c>
    </row>
    <row r="14" spans="1:12" s="97" customFormat="1" ht="61.5" customHeight="1">
      <c r="A14" s="1282" t="s">
        <v>460</v>
      </c>
      <c r="B14" s="1283" t="s">
        <v>461</v>
      </c>
      <c r="C14" s="1284" t="s">
        <v>462</v>
      </c>
      <c r="D14" s="1077" t="s">
        <v>463</v>
      </c>
      <c r="E14" s="1077" t="s">
        <v>464</v>
      </c>
      <c r="F14" s="1077" t="s">
        <v>465</v>
      </c>
      <c r="G14" s="1077" t="s">
        <v>465</v>
      </c>
      <c r="H14" s="67">
        <v>275000</v>
      </c>
      <c r="I14" s="67"/>
      <c r="J14" s="67"/>
      <c r="K14" s="814" t="s">
        <v>466</v>
      </c>
      <c r="L14" s="1077" t="s">
        <v>305</v>
      </c>
    </row>
    <row r="15" spans="1:12" s="97" customFormat="1" ht="33.6">
      <c r="A15" s="1282"/>
      <c r="B15" s="1283"/>
      <c r="C15" s="1285"/>
      <c r="D15" s="1077" t="s">
        <v>306</v>
      </c>
      <c r="E15" s="1077" t="s">
        <v>306</v>
      </c>
      <c r="F15" s="923" t="s">
        <v>467</v>
      </c>
      <c r="G15" s="923" t="s">
        <v>467</v>
      </c>
      <c r="H15" s="67"/>
      <c r="I15" s="67"/>
      <c r="J15" s="67">
        <v>25000000</v>
      </c>
      <c r="K15" s="814" t="s">
        <v>65</v>
      </c>
      <c r="L15" s="1077" t="s">
        <v>309</v>
      </c>
    </row>
    <row r="16" spans="1:12" s="97" customFormat="1" ht="33.6">
      <c r="A16" s="1282"/>
      <c r="B16" s="1283"/>
      <c r="C16" s="1285"/>
      <c r="D16" s="923" t="s">
        <v>468</v>
      </c>
      <c r="E16" s="923" t="s">
        <v>468</v>
      </c>
      <c r="F16" s="923" t="s">
        <v>469</v>
      </c>
      <c r="G16" s="923" t="s">
        <v>469</v>
      </c>
      <c r="H16" s="67"/>
      <c r="I16" s="67"/>
      <c r="J16" s="67">
        <v>1000000</v>
      </c>
      <c r="K16" s="814" t="s">
        <v>65</v>
      </c>
      <c r="L16" s="1077" t="s">
        <v>309</v>
      </c>
    </row>
    <row r="17" spans="1:12" s="97" customFormat="1" ht="50.4">
      <c r="A17" s="1282"/>
      <c r="B17" s="1283"/>
      <c r="C17" s="1285"/>
      <c r="D17" s="1077" t="s">
        <v>310</v>
      </c>
      <c r="E17" s="1077" t="s">
        <v>310</v>
      </c>
      <c r="F17" s="812" t="s">
        <v>470</v>
      </c>
      <c r="G17" s="812" t="s">
        <v>470</v>
      </c>
      <c r="H17" s="147"/>
      <c r="I17" s="147"/>
      <c r="J17" s="147">
        <v>4500000</v>
      </c>
      <c r="K17" s="814" t="s">
        <v>65</v>
      </c>
      <c r="L17" s="812" t="s">
        <v>309</v>
      </c>
    </row>
    <row r="18" spans="1:12" s="97" customFormat="1" ht="100.8">
      <c r="A18" s="812" t="s">
        <v>313</v>
      </c>
      <c r="B18" s="812" t="s">
        <v>471</v>
      </c>
      <c r="C18" s="812" t="s">
        <v>314</v>
      </c>
      <c r="D18" s="1077" t="s">
        <v>315</v>
      </c>
      <c r="E18" s="1077" t="s">
        <v>472</v>
      </c>
      <c r="F18" s="812" t="s">
        <v>473</v>
      </c>
      <c r="G18" s="812" t="s">
        <v>474</v>
      </c>
      <c r="H18" s="146">
        <f>667621+150000</f>
        <v>817621</v>
      </c>
      <c r="I18" s="147"/>
      <c r="J18" s="147"/>
      <c r="K18" s="814" t="s">
        <v>475</v>
      </c>
      <c r="L18" s="812" t="s">
        <v>319</v>
      </c>
    </row>
    <row r="19" spans="1:12" s="97" customFormat="1" ht="90.75" customHeight="1">
      <c r="A19" s="1078" t="s">
        <v>265</v>
      </c>
      <c r="B19" s="1078" t="s">
        <v>266</v>
      </c>
      <c r="C19" s="1078" t="s">
        <v>267</v>
      </c>
      <c r="D19" s="814" t="s">
        <v>156</v>
      </c>
      <c r="E19" s="814" t="s">
        <v>476</v>
      </c>
      <c r="F19" s="812" t="s">
        <v>477</v>
      </c>
      <c r="G19" s="812" t="s">
        <v>478</v>
      </c>
      <c r="H19" s="146">
        <f>865224+100000+175000</f>
        <v>1140224</v>
      </c>
      <c r="I19" s="147"/>
      <c r="J19" s="147"/>
      <c r="K19" s="814" t="s">
        <v>65</v>
      </c>
      <c r="L19" s="812" t="s">
        <v>319</v>
      </c>
    </row>
    <row r="20" spans="1:12" s="97" customFormat="1" ht="67.2">
      <c r="A20" s="812" t="s">
        <v>479</v>
      </c>
      <c r="B20" s="922" t="s">
        <v>480</v>
      </c>
      <c r="C20" s="1077" t="s">
        <v>481</v>
      </c>
      <c r="D20" s="814" t="s">
        <v>482</v>
      </c>
      <c r="E20" s="1077" t="s">
        <v>483</v>
      </c>
      <c r="F20" s="812" t="s">
        <v>484</v>
      </c>
      <c r="G20" s="812" t="s">
        <v>485</v>
      </c>
      <c r="H20" s="924">
        <v>326874</v>
      </c>
      <c r="I20" s="147"/>
      <c r="J20" s="147"/>
      <c r="K20" s="814" t="s">
        <v>486</v>
      </c>
      <c r="L20" s="812" t="s">
        <v>319</v>
      </c>
    </row>
    <row r="21" spans="1:12" s="97" customFormat="1" ht="84">
      <c r="A21" s="812" t="s">
        <v>487</v>
      </c>
      <c r="B21" s="922" t="s">
        <v>488</v>
      </c>
      <c r="C21" s="1077" t="s">
        <v>415</v>
      </c>
      <c r="D21" s="814" t="s">
        <v>416</v>
      </c>
      <c r="E21" s="1077" t="s">
        <v>489</v>
      </c>
      <c r="F21" s="812" t="s">
        <v>490</v>
      </c>
      <c r="G21" s="812" t="s">
        <v>491</v>
      </c>
      <c r="H21" s="146">
        <v>143116</v>
      </c>
      <c r="I21" s="147"/>
      <c r="J21" s="147"/>
      <c r="K21" s="814" t="s">
        <v>492</v>
      </c>
      <c r="L21" s="812" t="s">
        <v>319</v>
      </c>
    </row>
    <row r="22" spans="1:12" s="97" customFormat="1" ht="117.6">
      <c r="A22" s="812" t="s">
        <v>493</v>
      </c>
      <c r="B22" s="922" t="s">
        <v>326</v>
      </c>
      <c r="C22" s="1077" t="s">
        <v>327</v>
      </c>
      <c r="D22" s="814" t="s">
        <v>328</v>
      </c>
      <c r="E22" s="1077" t="s">
        <v>494</v>
      </c>
      <c r="F22" s="812" t="s">
        <v>495</v>
      </c>
      <c r="G22" s="812" t="s">
        <v>495</v>
      </c>
      <c r="H22" s="146">
        <v>157229</v>
      </c>
      <c r="I22" s="147"/>
      <c r="J22" s="147"/>
      <c r="K22" s="814" t="s">
        <v>496</v>
      </c>
      <c r="L22" s="812" t="s">
        <v>319</v>
      </c>
    </row>
    <row r="23" spans="1:12" s="97" customFormat="1" ht="84">
      <c r="A23" s="812" t="s">
        <v>497</v>
      </c>
      <c r="B23" s="798" t="s">
        <v>332</v>
      </c>
      <c r="C23" s="812" t="s">
        <v>498</v>
      </c>
      <c r="D23" s="814" t="s">
        <v>334</v>
      </c>
      <c r="E23" s="814" t="s">
        <v>499</v>
      </c>
      <c r="F23" s="812" t="s">
        <v>500</v>
      </c>
      <c r="G23" s="812" t="s">
        <v>501</v>
      </c>
      <c r="H23" s="146">
        <v>170852</v>
      </c>
      <c r="I23" s="147"/>
      <c r="J23" s="147"/>
      <c r="K23" s="814" t="s">
        <v>496</v>
      </c>
      <c r="L23" s="812" t="s">
        <v>319</v>
      </c>
    </row>
    <row r="24" spans="1:12" s="97" customFormat="1" ht="67.2">
      <c r="A24" s="812" t="s">
        <v>338</v>
      </c>
      <c r="B24" s="922" t="s">
        <v>502</v>
      </c>
      <c r="C24" s="1077" t="s">
        <v>339</v>
      </c>
      <c r="D24" s="814" t="s">
        <v>340</v>
      </c>
      <c r="E24" s="814" t="s">
        <v>341</v>
      </c>
      <c r="F24" s="812" t="s">
        <v>503</v>
      </c>
      <c r="G24" s="812" t="s">
        <v>503</v>
      </c>
      <c r="H24" s="146">
        <v>783288</v>
      </c>
      <c r="I24" s="147"/>
      <c r="J24" s="147"/>
      <c r="K24" s="814" t="s">
        <v>496</v>
      </c>
      <c r="L24" s="812" t="s">
        <v>319</v>
      </c>
    </row>
    <row r="25" spans="1:12" s="97" customFormat="1" ht="100.8">
      <c r="A25" s="798" t="s">
        <v>42</v>
      </c>
      <c r="B25" s="798" t="s">
        <v>504</v>
      </c>
      <c r="C25" s="798" t="s">
        <v>505</v>
      </c>
      <c r="D25" s="814" t="s">
        <v>346</v>
      </c>
      <c r="E25" s="1078" t="s">
        <v>279</v>
      </c>
      <c r="F25" s="1078" t="s">
        <v>280</v>
      </c>
      <c r="G25" s="1078" t="s">
        <v>506</v>
      </c>
      <c r="H25" s="146">
        <v>500000</v>
      </c>
      <c r="I25" s="147"/>
      <c r="J25" s="147"/>
      <c r="K25" s="814" t="s">
        <v>507</v>
      </c>
      <c r="L25" s="812" t="s">
        <v>319</v>
      </c>
    </row>
    <row r="26" spans="1:12" s="97" customFormat="1" ht="100.8">
      <c r="A26" s="812" t="s">
        <v>508</v>
      </c>
      <c r="B26" s="922" t="s">
        <v>509</v>
      </c>
      <c r="C26" s="1077" t="s">
        <v>510</v>
      </c>
      <c r="D26" s="814" t="s">
        <v>511</v>
      </c>
      <c r="E26" s="1077" t="s">
        <v>512</v>
      </c>
      <c r="F26" s="812" t="s">
        <v>513</v>
      </c>
      <c r="G26" s="812" t="s">
        <v>513</v>
      </c>
      <c r="H26" s="147">
        <v>96000</v>
      </c>
      <c r="I26" s="147"/>
      <c r="J26" s="147"/>
      <c r="K26" s="814" t="s">
        <v>514</v>
      </c>
      <c r="L26" s="812" t="s">
        <v>71</v>
      </c>
    </row>
    <row r="27" spans="1:12" s="97" customFormat="1" ht="352.8">
      <c r="A27" s="812" t="s">
        <v>515</v>
      </c>
      <c r="B27" s="798" t="s">
        <v>516</v>
      </c>
      <c r="C27" s="798" t="s">
        <v>351</v>
      </c>
      <c r="D27" s="814" t="s">
        <v>352</v>
      </c>
      <c r="E27" s="1077" t="s">
        <v>517</v>
      </c>
      <c r="F27" s="812" t="s">
        <v>518</v>
      </c>
      <c r="G27" s="812" t="s">
        <v>518</v>
      </c>
      <c r="H27" s="147">
        <v>905400</v>
      </c>
      <c r="I27" s="147"/>
      <c r="J27" s="147">
        <v>25000</v>
      </c>
      <c r="K27" s="814" t="s">
        <v>519</v>
      </c>
      <c r="L27" s="812" t="s">
        <v>71</v>
      </c>
    </row>
    <row r="28" spans="1:12" s="97" customFormat="1" ht="100.8">
      <c r="A28" s="798" t="s">
        <v>520</v>
      </c>
      <c r="B28" s="922" t="s">
        <v>521</v>
      </c>
      <c r="C28" s="1077" t="s">
        <v>421</v>
      </c>
      <c r="D28" s="814" t="s">
        <v>422</v>
      </c>
      <c r="E28" s="1077" t="s">
        <v>522</v>
      </c>
      <c r="F28" s="812" t="s">
        <v>523</v>
      </c>
      <c r="G28" s="812" t="s">
        <v>523</v>
      </c>
      <c r="H28" s="147">
        <v>300000</v>
      </c>
      <c r="I28" s="147"/>
      <c r="J28" s="147"/>
      <c r="K28" s="814" t="s">
        <v>524</v>
      </c>
      <c r="L28" s="812" t="s">
        <v>71</v>
      </c>
    </row>
    <row r="29" spans="1:12" s="97" customFormat="1" ht="117.6">
      <c r="A29" s="812" t="s">
        <v>525</v>
      </c>
      <c r="B29" s="922" t="s">
        <v>526</v>
      </c>
      <c r="C29" s="1077" t="s">
        <v>359</v>
      </c>
      <c r="D29" s="814" t="s">
        <v>360</v>
      </c>
      <c r="E29" s="1077" t="s">
        <v>361</v>
      </c>
      <c r="F29" s="812" t="s">
        <v>523</v>
      </c>
      <c r="G29" s="812" t="s">
        <v>523</v>
      </c>
      <c r="H29" s="147">
        <v>100000</v>
      </c>
      <c r="I29" s="147"/>
      <c r="J29" s="147"/>
      <c r="K29" s="814" t="s">
        <v>527</v>
      </c>
      <c r="L29" s="812" t="s">
        <v>71</v>
      </c>
    </row>
    <row r="30" spans="1:12" s="97" customFormat="1" ht="46.5" customHeight="1">
      <c r="A30" s="1283" t="s">
        <v>528</v>
      </c>
      <c r="B30" s="1282" t="s">
        <v>364</v>
      </c>
      <c r="C30" s="1282" t="s">
        <v>365</v>
      </c>
      <c r="D30" s="1077" t="s">
        <v>366</v>
      </c>
      <c r="E30" s="1077" t="s">
        <v>366</v>
      </c>
      <c r="F30" s="1077" t="s">
        <v>529</v>
      </c>
      <c r="G30" s="1077" t="s">
        <v>529</v>
      </c>
      <c r="H30" s="67"/>
      <c r="I30" s="67"/>
      <c r="J30" s="67">
        <v>100000</v>
      </c>
      <c r="K30" s="814" t="s">
        <v>530</v>
      </c>
      <c r="L30" s="1077" t="s">
        <v>309</v>
      </c>
    </row>
    <row r="31" spans="1:12" s="97" customFormat="1" ht="50.4">
      <c r="A31" s="1283"/>
      <c r="B31" s="1282"/>
      <c r="C31" s="1282"/>
      <c r="D31" s="1077" t="s">
        <v>370</v>
      </c>
      <c r="E31" s="1077" t="s">
        <v>531</v>
      </c>
      <c r="F31" s="1077" t="s">
        <v>532</v>
      </c>
      <c r="G31" s="1077" t="s">
        <v>533</v>
      </c>
      <c r="H31" s="67"/>
      <c r="I31" s="67"/>
      <c r="J31" s="67">
        <v>50000</v>
      </c>
      <c r="K31" s="814" t="s">
        <v>534</v>
      </c>
      <c r="L31" s="1077" t="s">
        <v>309</v>
      </c>
    </row>
    <row r="32" spans="1:12" s="97" customFormat="1" ht="50.4">
      <c r="A32" s="1283"/>
      <c r="B32" s="1282"/>
      <c r="C32" s="1282"/>
      <c r="D32" s="1077" t="s">
        <v>370</v>
      </c>
      <c r="E32" s="923" t="s">
        <v>535</v>
      </c>
      <c r="F32" s="812" t="s">
        <v>536</v>
      </c>
      <c r="G32" s="812" t="s">
        <v>536</v>
      </c>
      <c r="H32" s="147"/>
      <c r="I32" s="147"/>
      <c r="J32" s="67">
        <v>2000000</v>
      </c>
      <c r="K32" s="812" t="s">
        <v>65</v>
      </c>
      <c r="L32" s="812" t="s">
        <v>309</v>
      </c>
    </row>
    <row r="33" spans="1:12" s="97" customFormat="1" ht="50.4">
      <c r="A33" s="1283"/>
      <c r="B33" s="1282"/>
      <c r="C33" s="1282"/>
      <c r="D33" s="1077" t="s">
        <v>370</v>
      </c>
      <c r="E33" s="814" t="s">
        <v>537</v>
      </c>
      <c r="F33" s="1077" t="s">
        <v>538</v>
      </c>
      <c r="G33" s="1077" t="s">
        <v>538</v>
      </c>
      <c r="H33" s="67"/>
      <c r="I33" s="67"/>
      <c r="J33" s="67">
        <v>1000000</v>
      </c>
      <c r="K33" s="812" t="s">
        <v>65</v>
      </c>
      <c r="L33" s="1077" t="s">
        <v>309</v>
      </c>
    </row>
    <row r="34" spans="1:12" s="97" customFormat="1" ht="45.75" customHeight="1">
      <c r="A34" s="1283"/>
      <c r="B34" s="1282"/>
      <c r="C34" s="1282"/>
      <c r="D34" s="1077" t="s">
        <v>370</v>
      </c>
      <c r="E34" s="814" t="s">
        <v>539</v>
      </c>
      <c r="F34" s="1077" t="s">
        <v>540</v>
      </c>
      <c r="G34" s="1077" t="s">
        <v>540</v>
      </c>
      <c r="H34" s="67"/>
      <c r="I34" s="67"/>
      <c r="J34" s="926">
        <v>678571.43</v>
      </c>
      <c r="K34" s="812" t="s">
        <v>65</v>
      </c>
      <c r="L34" s="1077" t="s">
        <v>309</v>
      </c>
    </row>
    <row r="35" spans="1:12" s="97" customFormat="1" ht="43.5" customHeight="1">
      <c r="A35" s="1283"/>
      <c r="B35" s="1282"/>
      <c r="C35" s="1282"/>
      <c r="D35" s="814" t="s">
        <v>377</v>
      </c>
      <c r="E35" s="814" t="s">
        <v>541</v>
      </c>
      <c r="F35" s="1077" t="s">
        <v>542</v>
      </c>
      <c r="G35" s="1077" t="s">
        <v>542</v>
      </c>
      <c r="H35" s="67"/>
      <c r="I35" s="67"/>
      <c r="J35" s="926">
        <v>678571.43</v>
      </c>
      <c r="K35" s="812" t="s">
        <v>65</v>
      </c>
      <c r="L35" s="1077" t="s">
        <v>309</v>
      </c>
    </row>
    <row r="36" spans="1:12" s="97" customFormat="1" ht="75.75" customHeight="1">
      <c r="A36" s="1283"/>
      <c r="B36" s="1282"/>
      <c r="C36" s="1282"/>
      <c r="D36" s="814" t="s">
        <v>377</v>
      </c>
      <c r="E36" s="814" t="s">
        <v>543</v>
      </c>
      <c r="F36" s="1077" t="s">
        <v>542</v>
      </c>
      <c r="G36" s="1077" t="s">
        <v>542</v>
      </c>
      <c r="H36" s="67"/>
      <c r="I36" s="67"/>
      <c r="J36" s="67">
        <v>1000000</v>
      </c>
      <c r="K36" s="812" t="s">
        <v>65</v>
      </c>
      <c r="L36" s="1077" t="s">
        <v>309</v>
      </c>
    </row>
    <row r="37" spans="1:12" s="97" customFormat="1" ht="84">
      <c r="A37" s="1283"/>
      <c r="B37" s="1282"/>
      <c r="C37" s="1282"/>
      <c r="D37" s="1077" t="s">
        <v>370</v>
      </c>
      <c r="E37" s="814" t="s">
        <v>544</v>
      </c>
      <c r="F37" s="1077" t="s">
        <v>540</v>
      </c>
      <c r="G37" s="1077" t="s">
        <v>540</v>
      </c>
      <c r="H37" s="67"/>
      <c r="I37" s="67"/>
      <c r="J37" s="926">
        <v>678571.43</v>
      </c>
      <c r="K37" s="814" t="s">
        <v>65</v>
      </c>
      <c r="L37" s="1077" t="s">
        <v>309</v>
      </c>
    </row>
    <row r="38" spans="1:12" s="97" customFormat="1" ht="50.4">
      <c r="A38" s="1283"/>
      <c r="B38" s="1282"/>
      <c r="C38" s="1282"/>
      <c r="D38" s="1077" t="s">
        <v>377</v>
      </c>
      <c r="E38" s="814" t="s">
        <v>545</v>
      </c>
      <c r="F38" s="1077" t="s">
        <v>542</v>
      </c>
      <c r="G38" s="1077" t="s">
        <v>542</v>
      </c>
      <c r="H38" s="67"/>
      <c r="I38" s="67"/>
      <c r="J38" s="926">
        <v>70000</v>
      </c>
      <c r="K38" s="812" t="s">
        <v>65</v>
      </c>
      <c r="L38" s="1077" t="s">
        <v>309</v>
      </c>
    </row>
    <row r="39" spans="1:12" s="97" customFormat="1" ht="50.4">
      <c r="A39" s="1283"/>
      <c r="B39" s="1282"/>
      <c r="C39" s="1282"/>
      <c r="D39" s="1077" t="s">
        <v>370</v>
      </c>
      <c r="E39" s="814" t="s">
        <v>546</v>
      </c>
      <c r="F39" s="1077" t="s">
        <v>540</v>
      </c>
      <c r="G39" s="1077" t="s">
        <v>540</v>
      </c>
      <c r="H39" s="67"/>
      <c r="I39" s="67"/>
      <c r="J39" s="926">
        <f>1078571.43+50000</f>
        <v>1128571.43</v>
      </c>
      <c r="K39" s="812" t="s">
        <v>65</v>
      </c>
      <c r="L39" s="1077" t="s">
        <v>309</v>
      </c>
    </row>
    <row r="40" spans="1:12" s="97" customFormat="1" ht="50.4">
      <c r="A40" s="1283"/>
      <c r="B40" s="1282"/>
      <c r="C40" s="1282"/>
      <c r="D40" s="1077" t="s">
        <v>370</v>
      </c>
      <c r="E40" s="814" t="s">
        <v>547</v>
      </c>
      <c r="F40" s="1077" t="s">
        <v>548</v>
      </c>
      <c r="G40" s="1077" t="s">
        <v>548</v>
      </c>
      <c r="H40" s="67"/>
      <c r="I40" s="67"/>
      <c r="J40" s="927">
        <v>900000</v>
      </c>
      <c r="K40" s="812" t="s">
        <v>65</v>
      </c>
      <c r="L40" s="1077" t="s">
        <v>309</v>
      </c>
    </row>
    <row r="41" spans="1:12" s="97" customFormat="1" ht="50.4">
      <c r="A41" s="1283"/>
      <c r="B41" s="1282"/>
      <c r="C41" s="1282"/>
      <c r="D41" s="1077" t="s">
        <v>370</v>
      </c>
      <c r="E41" s="814" t="s">
        <v>549</v>
      </c>
      <c r="F41" s="1077" t="s">
        <v>548</v>
      </c>
      <c r="G41" s="1077" t="s">
        <v>548</v>
      </c>
      <c r="H41" s="67"/>
      <c r="I41" s="67"/>
      <c r="J41" s="927">
        <v>900000</v>
      </c>
      <c r="K41" s="812" t="s">
        <v>65</v>
      </c>
      <c r="L41" s="1077" t="s">
        <v>309</v>
      </c>
    </row>
    <row r="42" spans="1:12" s="97" customFormat="1" ht="50.4">
      <c r="A42" s="1283"/>
      <c r="B42" s="1282"/>
      <c r="C42" s="1282"/>
      <c r="D42" s="1077" t="s">
        <v>377</v>
      </c>
      <c r="E42" s="814" t="s">
        <v>550</v>
      </c>
      <c r="F42" s="1077" t="s">
        <v>542</v>
      </c>
      <c r="G42" s="1077" t="s">
        <v>542</v>
      </c>
      <c r="H42" s="67"/>
      <c r="I42" s="67"/>
      <c r="J42" s="926">
        <v>100000</v>
      </c>
      <c r="K42" s="812" t="s">
        <v>65</v>
      </c>
      <c r="L42" s="1077" t="s">
        <v>309</v>
      </c>
    </row>
    <row r="43" spans="1:12" s="97" customFormat="1" ht="44.25" customHeight="1">
      <c r="A43" s="1283"/>
      <c r="B43" s="1282"/>
      <c r="C43" s="1282"/>
      <c r="D43" s="1077" t="s">
        <v>377</v>
      </c>
      <c r="E43" s="814" t="s">
        <v>551</v>
      </c>
      <c r="F43" s="1077" t="s">
        <v>542</v>
      </c>
      <c r="G43" s="1077" t="s">
        <v>542</v>
      </c>
      <c r="H43" s="67"/>
      <c r="I43" s="67"/>
      <c r="J43" s="926">
        <v>110000</v>
      </c>
      <c r="K43" s="812" t="s">
        <v>65</v>
      </c>
      <c r="L43" s="1077" t="s">
        <v>309</v>
      </c>
    </row>
    <row r="44" spans="1:12" s="97" customFormat="1" ht="67.2">
      <c r="A44" s="1283"/>
      <c r="B44" s="1282"/>
      <c r="C44" s="1282"/>
      <c r="D44" s="1077" t="s">
        <v>377</v>
      </c>
      <c r="E44" s="814" t="s">
        <v>552</v>
      </c>
      <c r="F44" s="1077" t="s">
        <v>542</v>
      </c>
      <c r="G44" s="1077" t="s">
        <v>542</v>
      </c>
      <c r="H44" s="67"/>
      <c r="I44" s="67"/>
      <c r="J44" s="926">
        <v>50000</v>
      </c>
      <c r="K44" s="812" t="s">
        <v>65</v>
      </c>
      <c r="L44" s="1077" t="s">
        <v>309</v>
      </c>
    </row>
    <row r="45" spans="1:12" s="97" customFormat="1" ht="67.2">
      <c r="A45" s="1283"/>
      <c r="B45" s="1282"/>
      <c r="C45" s="1282"/>
      <c r="D45" s="1077" t="s">
        <v>377</v>
      </c>
      <c r="E45" s="814" t="s">
        <v>553</v>
      </c>
      <c r="F45" s="1077" t="s">
        <v>542</v>
      </c>
      <c r="G45" s="1077" t="s">
        <v>542</v>
      </c>
      <c r="H45" s="67"/>
      <c r="I45" s="67"/>
      <c r="J45" s="926">
        <v>50000</v>
      </c>
      <c r="K45" s="812" t="s">
        <v>65</v>
      </c>
      <c r="L45" s="1077" t="s">
        <v>309</v>
      </c>
    </row>
    <row r="46" spans="1:12" s="97" customFormat="1" ht="67.2">
      <c r="A46" s="1283"/>
      <c r="B46" s="1282"/>
      <c r="C46" s="1282"/>
      <c r="D46" s="1077" t="s">
        <v>377</v>
      </c>
      <c r="E46" s="814" t="s">
        <v>554</v>
      </c>
      <c r="F46" s="1077" t="s">
        <v>542</v>
      </c>
      <c r="G46" s="1077" t="s">
        <v>542</v>
      </c>
      <c r="H46" s="67"/>
      <c r="I46" s="67"/>
      <c r="J46" s="926">
        <v>50000</v>
      </c>
      <c r="K46" s="812" t="s">
        <v>65</v>
      </c>
      <c r="L46" s="1077" t="s">
        <v>309</v>
      </c>
    </row>
    <row r="47" spans="1:12" s="97" customFormat="1" ht="67.2">
      <c r="A47" s="1283"/>
      <c r="B47" s="1282"/>
      <c r="C47" s="1282"/>
      <c r="D47" s="1077" t="s">
        <v>377</v>
      </c>
      <c r="E47" s="814" t="s">
        <v>555</v>
      </c>
      <c r="F47" s="1077" t="s">
        <v>542</v>
      </c>
      <c r="G47" s="1077" t="s">
        <v>542</v>
      </c>
      <c r="H47" s="67"/>
      <c r="I47" s="67"/>
      <c r="J47" s="926">
        <v>220000</v>
      </c>
      <c r="K47" s="812" t="s">
        <v>65</v>
      </c>
      <c r="L47" s="1077" t="s">
        <v>309</v>
      </c>
    </row>
    <row r="48" spans="1:12" s="97" customFormat="1" ht="50.4">
      <c r="A48" s="1283"/>
      <c r="B48" s="1282"/>
      <c r="C48" s="1282"/>
      <c r="D48" s="814" t="s">
        <v>377</v>
      </c>
      <c r="E48" s="814" t="s">
        <v>556</v>
      </c>
      <c r="F48" s="1077" t="s">
        <v>542</v>
      </c>
      <c r="G48" s="1077" t="s">
        <v>542</v>
      </c>
      <c r="H48" s="67"/>
      <c r="I48" s="67"/>
      <c r="J48" s="926">
        <v>70000</v>
      </c>
      <c r="K48" s="812" t="s">
        <v>65</v>
      </c>
      <c r="L48" s="1077" t="s">
        <v>309</v>
      </c>
    </row>
    <row r="49" spans="1:12" s="97" customFormat="1" ht="45.75" customHeight="1">
      <c r="A49" s="1283"/>
      <c r="B49" s="1282"/>
      <c r="C49" s="1282"/>
      <c r="D49" s="814" t="s">
        <v>377</v>
      </c>
      <c r="E49" s="814" t="s">
        <v>557</v>
      </c>
      <c r="F49" s="1077" t="s">
        <v>542</v>
      </c>
      <c r="G49" s="1077" t="s">
        <v>542</v>
      </c>
      <c r="H49" s="67"/>
      <c r="I49" s="67"/>
      <c r="J49" s="926">
        <v>145000</v>
      </c>
      <c r="K49" s="812" t="s">
        <v>65</v>
      </c>
      <c r="L49" s="1077" t="s">
        <v>309</v>
      </c>
    </row>
    <row r="50" spans="1:12" s="97" customFormat="1" ht="44.25" customHeight="1">
      <c r="A50" s="1283"/>
      <c r="B50" s="1282"/>
      <c r="C50" s="1282"/>
      <c r="D50" s="814" t="s">
        <v>377</v>
      </c>
      <c r="E50" s="814" t="s">
        <v>558</v>
      </c>
      <c r="F50" s="1077" t="s">
        <v>542</v>
      </c>
      <c r="G50" s="1077" t="s">
        <v>542</v>
      </c>
      <c r="H50" s="67"/>
      <c r="I50" s="67"/>
      <c r="J50" s="926">
        <v>70000</v>
      </c>
      <c r="K50" s="812" t="s">
        <v>65</v>
      </c>
      <c r="L50" s="1077" t="s">
        <v>309</v>
      </c>
    </row>
    <row r="51" spans="1:12" s="97" customFormat="1" ht="67.2">
      <c r="A51" s="1283"/>
      <c r="B51" s="1282"/>
      <c r="C51" s="1282"/>
      <c r="D51" s="814" t="s">
        <v>370</v>
      </c>
      <c r="E51" s="814" t="s">
        <v>559</v>
      </c>
      <c r="F51" s="1077" t="s">
        <v>548</v>
      </c>
      <c r="G51" s="1077" t="s">
        <v>548</v>
      </c>
      <c r="H51" s="67"/>
      <c r="I51" s="67"/>
      <c r="J51" s="926">
        <v>200000</v>
      </c>
      <c r="K51" s="812" t="s">
        <v>65</v>
      </c>
      <c r="L51" s="1077" t="s">
        <v>309</v>
      </c>
    </row>
    <row r="52" spans="1:12" s="97" customFormat="1" ht="67.2">
      <c r="A52" s="1283"/>
      <c r="B52" s="1282"/>
      <c r="C52" s="1282"/>
      <c r="D52" s="814" t="s">
        <v>380</v>
      </c>
      <c r="E52" s="814" t="s">
        <v>560</v>
      </c>
      <c r="F52" s="1077" t="s">
        <v>380</v>
      </c>
      <c r="G52" s="1077" t="s">
        <v>380</v>
      </c>
      <c r="H52" s="67"/>
      <c r="I52" s="67"/>
      <c r="J52" s="926">
        <v>100000</v>
      </c>
      <c r="K52" s="812" t="s">
        <v>65</v>
      </c>
      <c r="L52" s="1077" t="s">
        <v>309</v>
      </c>
    </row>
    <row r="53" spans="1:12" s="97" customFormat="1" ht="45.75" customHeight="1">
      <c r="A53" s="1283"/>
      <c r="B53" s="1282"/>
      <c r="C53" s="1282"/>
      <c r="D53" s="814" t="s">
        <v>377</v>
      </c>
      <c r="E53" s="814" t="s">
        <v>561</v>
      </c>
      <c r="F53" s="1077" t="s">
        <v>542</v>
      </c>
      <c r="G53" s="1077" t="s">
        <v>542</v>
      </c>
      <c r="H53" s="67"/>
      <c r="I53" s="67"/>
      <c r="J53" s="926">
        <v>110000</v>
      </c>
      <c r="K53" s="812" t="s">
        <v>65</v>
      </c>
      <c r="L53" s="1077" t="s">
        <v>309</v>
      </c>
    </row>
    <row r="54" spans="1:12" s="97" customFormat="1" ht="84">
      <c r="A54" s="1283"/>
      <c r="B54" s="1282"/>
      <c r="C54" s="1282"/>
      <c r="D54" s="814" t="s">
        <v>370</v>
      </c>
      <c r="E54" s="814" t="s">
        <v>562</v>
      </c>
      <c r="F54" s="1077" t="s">
        <v>563</v>
      </c>
      <c r="G54" s="1077" t="s">
        <v>563</v>
      </c>
      <c r="H54" s="67"/>
      <c r="I54" s="67"/>
      <c r="J54" s="926">
        <v>200000</v>
      </c>
      <c r="K54" s="812" t="s">
        <v>65</v>
      </c>
      <c r="L54" s="1077" t="s">
        <v>309</v>
      </c>
    </row>
    <row r="55" spans="1:12" s="97" customFormat="1" ht="50.4">
      <c r="A55" s="1283"/>
      <c r="B55" s="1282"/>
      <c r="C55" s="1282"/>
      <c r="D55" s="814" t="s">
        <v>377</v>
      </c>
      <c r="E55" s="814" t="s">
        <v>564</v>
      </c>
      <c r="F55" s="1077" t="s">
        <v>542</v>
      </c>
      <c r="G55" s="1077" t="s">
        <v>542</v>
      </c>
      <c r="H55" s="67"/>
      <c r="I55" s="67"/>
      <c r="J55" s="926">
        <v>50000</v>
      </c>
      <c r="K55" s="812" t="s">
        <v>65</v>
      </c>
      <c r="L55" s="1077" t="s">
        <v>309</v>
      </c>
    </row>
    <row r="56" spans="1:12" s="97" customFormat="1" ht="62.25" customHeight="1">
      <c r="A56" s="1283"/>
      <c r="B56" s="1282"/>
      <c r="C56" s="1282"/>
      <c r="D56" s="814" t="s">
        <v>377</v>
      </c>
      <c r="E56" s="814" t="s">
        <v>565</v>
      </c>
      <c r="F56" s="1077" t="s">
        <v>542</v>
      </c>
      <c r="G56" s="1077" t="s">
        <v>542</v>
      </c>
      <c r="H56" s="67"/>
      <c r="I56" s="67"/>
      <c r="J56" s="926">
        <v>100000</v>
      </c>
      <c r="K56" s="812" t="s">
        <v>65</v>
      </c>
      <c r="L56" s="1077" t="s">
        <v>309</v>
      </c>
    </row>
    <row r="57" spans="1:12" s="97" customFormat="1" ht="67.2">
      <c r="A57" s="1283"/>
      <c r="B57" s="1282"/>
      <c r="C57" s="1282"/>
      <c r="D57" s="814" t="s">
        <v>370</v>
      </c>
      <c r="E57" s="814" t="s">
        <v>566</v>
      </c>
      <c r="F57" s="1077" t="s">
        <v>548</v>
      </c>
      <c r="G57" s="1077" t="s">
        <v>548</v>
      </c>
      <c r="H57" s="67"/>
      <c r="I57" s="67"/>
      <c r="J57" s="926">
        <v>495000</v>
      </c>
      <c r="K57" s="812" t="s">
        <v>65</v>
      </c>
      <c r="L57" s="1077" t="s">
        <v>309</v>
      </c>
    </row>
    <row r="58" spans="1:12" s="97" customFormat="1" ht="67.2">
      <c r="A58" s="1283"/>
      <c r="B58" s="1282"/>
      <c r="C58" s="1282"/>
      <c r="D58" s="814" t="s">
        <v>370</v>
      </c>
      <c r="E58" s="814" t="s">
        <v>567</v>
      </c>
      <c r="F58" s="1077" t="s">
        <v>548</v>
      </c>
      <c r="G58" s="1077" t="s">
        <v>548</v>
      </c>
      <c r="H58" s="67"/>
      <c r="I58" s="67"/>
      <c r="J58" s="926">
        <v>500000</v>
      </c>
      <c r="K58" s="812" t="s">
        <v>65</v>
      </c>
      <c r="L58" s="1077" t="s">
        <v>309</v>
      </c>
    </row>
    <row r="59" spans="1:12" s="97" customFormat="1" ht="32.25" customHeight="1">
      <c r="A59" s="1284" t="s">
        <v>568</v>
      </c>
      <c r="B59" s="1282" t="s">
        <v>569</v>
      </c>
      <c r="C59" s="1284" t="s">
        <v>570</v>
      </c>
      <c r="D59" s="814" t="s">
        <v>370</v>
      </c>
      <c r="E59" s="814" t="s">
        <v>387</v>
      </c>
      <c r="F59" s="1077" t="s">
        <v>571</v>
      </c>
      <c r="G59" s="1077" t="s">
        <v>571</v>
      </c>
      <c r="H59" s="925">
        <v>1650000</v>
      </c>
      <c r="I59" s="67"/>
      <c r="J59" s="67"/>
      <c r="K59" s="812" t="s">
        <v>65</v>
      </c>
      <c r="L59" s="1077" t="s">
        <v>309</v>
      </c>
    </row>
    <row r="60" spans="1:12" s="97" customFormat="1" ht="84">
      <c r="A60" s="1285"/>
      <c r="B60" s="1282"/>
      <c r="C60" s="1285"/>
      <c r="D60" s="814" t="s">
        <v>370</v>
      </c>
      <c r="E60" s="814" t="s">
        <v>572</v>
      </c>
      <c r="F60" s="1077" t="s">
        <v>571</v>
      </c>
      <c r="G60" s="1077" t="s">
        <v>571</v>
      </c>
      <c r="H60" s="67"/>
      <c r="I60" s="67"/>
      <c r="J60" s="926">
        <v>678571.43</v>
      </c>
      <c r="K60" s="812" t="s">
        <v>65</v>
      </c>
      <c r="L60" s="1077" t="s">
        <v>309</v>
      </c>
    </row>
    <row r="61" spans="1:12" s="97" customFormat="1" ht="67.2">
      <c r="A61" s="1285"/>
      <c r="B61" s="1282"/>
      <c r="C61" s="1285"/>
      <c r="D61" s="814" t="s">
        <v>370</v>
      </c>
      <c r="E61" s="814" t="s">
        <v>573</v>
      </c>
      <c r="F61" s="1077" t="s">
        <v>571</v>
      </c>
      <c r="G61" s="1077" t="s">
        <v>571</v>
      </c>
      <c r="H61" s="67"/>
      <c r="I61" s="67"/>
      <c r="J61" s="67">
        <v>100000</v>
      </c>
      <c r="K61" s="812" t="s">
        <v>65</v>
      </c>
      <c r="L61" s="1077" t="s">
        <v>309</v>
      </c>
    </row>
    <row r="62" spans="1:12" s="97" customFormat="1" ht="50.4">
      <c r="A62" s="1285"/>
      <c r="B62" s="1282"/>
      <c r="C62" s="1285"/>
      <c r="D62" s="814" t="s">
        <v>370</v>
      </c>
      <c r="E62" s="814" t="s">
        <v>574</v>
      </c>
      <c r="F62" s="1077" t="s">
        <v>571</v>
      </c>
      <c r="G62" s="1077" t="s">
        <v>571</v>
      </c>
      <c r="H62" s="67"/>
      <c r="I62" s="67"/>
      <c r="J62" s="926">
        <v>1178571.43</v>
      </c>
      <c r="K62" s="812" t="s">
        <v>65</v>
      </c>
      <c r="L62" s="1077" t="s">
        <v>309</v>
      </c>
    </row>
    <row r="63" spans="1:12" s="97" customFormat="1" ht="67.2">
      <c r="A63" s="1285"/>
      <c r="B63" s="1282"/>
      <c r="C63" s="1285"/>
      <c r="D63" s="814" t="s">
        <v>370</v>
      </c>
      <c r="E63" s="814" t="s">
        <v>575</v>
      </c>
      <c r="F63" s="1077" t="s">
        <v>571</v>
      </c>
      <c r="G63" s="1077" t="s">
        <v>571</v>
      </c>
      <c r="H63" s="67"/>
      <c r="I63" s="67"/>
      <c r="J63" s="926">
        <v>1678571.43</v>
      </c>
      <c r="K63" s="812" t="s">
        <v>65</v>
      </c>
      <c r="L63" s="1077" t="s">
        <v>309</v>
      </c>
    </row>
    <row r="64" spans="1:12" s="97" customFormat="1" ht="50.4">
      <c r="A64" s="1285"/>
      <c r="B64" s="1282"/>
      <c r="C64" s="1285"/>
      <c r="D64" s="814" t="s">
        <v>370</v>
      </c>
      <c r="E64" s="814" t="s">
        <v>576</v>
      </c>
      <c r="F64" s="1077" t="s">
        <v>571</v>
      </c>
      <c r="G64" s="1077" t="s">
        <v>571</v>
      </c>
      <c r="H64" s="67"/>
      <c r="I64" s="67"/>
      <c r="J64" s="926">
        <v>600000</v>
      </c>
      <c r="K64" s="812" t="s">
        <v>65</v>
      </c>
      <c r="L64" s="1077" t="s">
        <v>309</v>
      </c>
    </row>
    <row r="65" spans="1:14" s="97" customFormat="1" ht="50.4">
      <c r="A65" s="1285"/>
      <c r="B65" s="1282"/>
      <c r="C65" s="1285"/>
      <c r="D65" s="814" t="s">
        <v>370</v>
      </c>
      <c r="E65" s="814" t="s">
        <v>577</v>
      </c>
      <c r="F65" s="1077" t="s">
        <v>571</v>
      </c>
      <c r="G65" s="1077" t="s">
        <v>571</v>
      </c>
      <c r="H65" s="67"/>
      <c r="I65" s="67"/>
      <c r="J65" s="926">
        <v>60000</v>
      </c>
      <c r="K65" s="812" t="s">
        <v>65</v>
      </c>
      <c r="L65" s="1077" t="s">
        <v>309</v>
      </c>
    </row>
    <row r="66" spans="1:14" s="97" customFormat="1" ht="67.2">
      <c r="A66" s="1285"/>
      <c r="B66" s="1282"/>
      <c r="C66" s="1285"/>
      <c r="D66" s="814" t="s">
        <v>370</v>
      </c>
      <c r="E66" s="814" t="s">
        <v>578</v>
      </c>
      <c r="F66" s="1077" t="s">
        <v>579</v>
      </c>
      <c r="G66" s="1077" t="s">
        <v>579</v>
      </c>
      <c r="H66" s="67"/>
      <c r="I66" s="67"/>
      <c r="J66" s="926">
        <v>150000</v>
      </c>
      <c r="K66" s="812" t="s">
        <v>65</v>
      </c>
      <c r="L66" s="1077" t="s">
        <v>309</v>
      </c>
    </row>
    <row r="67" spans="1:14" s="97" customFormat="1" ht="63" customHeight="1">
      <c r="A67" s="1284" t="s">
        <v>580</v>
      </c>
      <c r="B67" s="1282" t="s">
        <v>581</v>
      </c>
      <c r="C67" s="1284" t="s">
        <v>395</v>
      </c>
      <c r="D67" s="814" t="s">
        <v>582</v>
      </c>
      <c r="E67" s="814" t="s">
        <v>583</v>
      </c>
      <c r="F67" s="1077" t="s">
        <v>584</v>
      </c>
      <c r="G67" s="1077" t="s">
        <v>584</v>
      </c>
      <c r="H67" s="67"/>
      <c r="I67" s="67"/>
      <c r="J67" s="926">
        <v>678571.43</v>
      </c>
      <c r="K67" s="812" t="s">
        <v>65</v>
      </c>
      <c r="L67" s="1077" t="s">
        <v>309</v>
      </c>
    </row>
    <row r="68" spans="1:14" s="97" customFormat="1" ht="50.4">
      <c r="A68" s="1285"/>
      <c r="B68" s="1282"/>
      <c r="C68" s="1285"/>
      <c r="D68" s="814" t="s">
        <v>582</v>
      </c>
      <c r="E68" s="814" t="s">
        <v>585</v>
      </c>
      <c r="F68" s="1077" t="s">
        <v>584</v>
      </c>
      <c r="G68" s="1077" t="s">
        <v>584</v>
      </c>
      <c r="H68" s="67"/>
      <c r="I68" s="67"/>
      <c r="J68" s="927">
        <v>2200000</v>
      </c>
      <c r="K68" s="812" t="s">
        <v>65</v>
      </c>
      <c r="L68" s="1077" t="s">
        <v>309</v>
      </c>
    </row>
    <row r="69" spans="1:14" s="97" customFormat="1" ht="67.2">
      <c r="A69" s="1279" t="s">
        <v>92</v>
      </c>
      <c r="B69" s="1279" t="s">
        <v>93</v>
      </c>
      <c r="C69" s="1279" t="s">
        <v>94</v>
      </c>
      <c r="D69" s="812" t="s">
        <v>370</v>
      </c>
      <c r="E69" s="814" t="s">
        <v>586</v>
      </c>
      <c r="F69" s="1077" t="s">
        <v>587</v>
      </c>
      <c r="G69" s="1077" t="s">
        <v>588</v>
      </c>
      <c r="H69" s="67"/>
      <c r="I69" s="67"/>
      <c r="J69" s="67">
        <v>500000</v>
      </c>
      <c r="K69" s="812" t="s">
        <v>65</v>
      </c>
      <c r="L69" s="1077" t="s">
        <v>309</v>
      </c>
      <c r="N69" s="67">
        <v>500000</v>
      </c>
    </row>
    <row r="70" spans="1:14" s="97" customFormat="1" ht="67.2">
      <c r="A70" s="1279"/>
      <c r="B70" s="1279"/>
      <c r="C70" s="1279"/>
      <c r="D70" s="812" t="s">
        <v>370</v>
      </c>
      <c r="E70" s="814" t="s">
        <v>404</v>
      </c>
      <c r="F70" s="1077" t="s">
        <v>588</v>
      </c>
      <c r="G70" s="1077" t="s">
        <v>588</v>
      </c>
      <c r="H70" s="67"/>
      <c r="I70" s="67"/>
      <c r="J70" s="926">
        <f>1678571.43+50000</f>
        <v>1728571.43</v>
      </c>
      <c r="K70" s="812" t="s">
        <v>65</v>
      </c>
      <c r="L70" s="1077" t="s">
        <v>309</v>
      </c>
      <c r="N70" s="926">
        <v>878571.43</v>
      </c>
    </row>
    <row r="71" spans="1:14" s="97" customFormat="1" ht="84">
      <c r="A71" s="1279"/>
      <c r="B71" s="1279"/>
      <c r="C71" s="1279"/>
      <c r="D71" s="812" t="s">
        <v>370</v>
      </c>
      <c r="E71" s="814" t="s">
        <v>589</v>
      </c>
      <c r="F71" s="1077" t="s">
        <v>588</v>
      </c>
      <c r="G71" s="1077" t="s">
        <v>588</v>
      </c>
      <c r="H71" s="67"/>
      <c r="I71" s="67"/>
      <c r="J71" s="926">
        <v>878571.43</v>
      </c>
      <c r="K71" s="812" t="s">
        <v>65</v>
      </c>
      <c r="L71" s="1077" t="s">
        <v>309</v>
      </c>
      <c r="N71" s="926">
        <v>1678571.43</v>
      </c>
    </row>
    <row r="72" spans="1:14" s="97" customFormat="1" ht="67.2">
      <c r="A72" s="1279"/>
      <c r="B72" s="1279"/>
      <c r="C72" s="1279"/>
      <c r="D72" s="812" t="s">
        <v>370</v>
      </c>
      <c r="E72" s="814" t="s">
        <v>590</v>
      </c>
      <c r="F72" s="1077" t="s">
        <v>588</v>
      </c>
      <c r="G72" s="1077" t="s">
        <v>588</v>
      </c>
      <c r="H72" s="67"/>
      <c r="I72" s="67"/>
      <c r="J72" s="926">
        <v>1678571.43</v>
      </c>
      <c r="K72" s="812" t="s">
        <v>65</v>
      </c>
      <c r="L72" s="1077" t="s">
        <v>309</v>
      </c>
      <c r="N72" s="67">
        <v>170000</v>
      </c>
    </row>
    <row r="73" spans="1:14" s="97" customFormat="1" ht="50.4">
      <c r="A73" s="1279"/>
      <c r="B73" s="1279"/>
      <c r="C73" s="1279"/>
      <c r="D73" s="812" t="s">
        <v>407</v>
      </c>
      <c r="E73" s="814" t="s">
        <v>408</v>
      </c>
      <c r="F73" s="1077" t="s">
        <v>591</v>
      </c>
      <c r="G73" s="1077" t="s">
        <v>591</v>
      </c>
      <c r="H73" s="926">
        <v>100000</v>
      </c>
      <c r="I73" s="67"/>
      <c r="J73" s="67"/>
      <c r="K73" s="814" t="s">
        <v>519</v>
      </c>
      <c r="L73" s="1077" t="s">
        <v>592</v>
      </c>
      <c r="N73" s="139">
        <f>SUM(N69:N72)</f>
        <v>3227142.8600000003</v>
      </c>
    </row>
    <row r="74" spans="1:14" s="97" customFormat="1" ht="67.2">
      <c r="A74" s="1279"/>
      <c r="B74" s="1279"/>
      <c r="C74" s="1279"/>
      <c r="D74" s="812" t="s">
        <v>407</v>
      </c>
      <c r="E74" s="814" t="s">
        <v>593</v>
      </c>
      <c r="F74" s="1077" t="s">
        <v>594</v>
      </c>
      <c r="G74" s="1077" t="s">
        <v>594</v>
      </c>
      <c r="H74" s="67">
        <v>1786528</v>
      </c>
      <c r="I74" s="67"/>
      <c r="J74" s="67"/>
      <c r="K74" s="814"/>
      <c r="L74" s="1077" t="s">
        <v>592</v>
      </c>
      <c r="N74" s="97">
        <v>3227142.86</v>
      </c>
    </row>
    <row r="75" spans="1:14" s="97" customFormat="1" ht="67.2">
      <c r="A75" s="1279"/>
      <c r="B75" s="1279"/>
      <c r="C75" s="1279"/>
      <c r="D75" s="812" t="s">
        <v>370</v>
      </c>
      <c r="E75" s="814" t="s">
        <v>595</v>
      </c>
      <c r="F75" s="1077" t="s">
        <v>596</v>
      </c>
      <c r="G75" s="1077" t="s">
        <v>596</v>
      </c>
      <c r="H75" s="67"/>
      <c r="I75" s="67"/>
      <c r="J75" s="67">
        <v>170000</v>
      </c>
      <c r="K75" s="812" t="s">
        <v>65</v>
      </c>
      <c r="L75" s="1077" t="s">
        <v>309</v>
      </c>
    </row>
    <row r="76" spans="1:14" s="97" customFormat="1" ht="16.8">
      <c r="A76" s="62"/>
      <c r="B76" s="63"/>
      <c r="C76" s="63"/>
      <c r="D76" s="928"/>
      <c r="E76" s="929"/>
      <c r="F76" s="929"/>
      <c r="G76" s="930"/>
      <c r="H76" s="931"/>
      <c r="I76" s="943"/>
      <c r="J76" s="67">
        <f>SUM(J12:J75)</f>
        <v>54609285.729999997</v>
      </c>
      <c r="K76" s="812"/>
      <c r="L76" s="814"/>
    </row>
    <row r="77" spans="1:14" ht="16.5" customHeight="1">
      <c r="A77" s="1207" t="s">
        <v>113</v>
      </c>
      <c r="B77" s="1208"/>
      <c r="C77" s="1208"/>
      <c r="D77" s="1208"/>
      <c r="E77" s="1208"/>
      <c r="F77" s="1208"/>
      <c r="G77" s="1209"/>
      <c r="H77" s="1210">
        <v>21704832</v>
      </c>
      <c r="I77" s="1211"/>
      <c r="J77" s="944"/>
      <c r="K77" s="945"/>
      <c r="L77" s="945"/>
    </row>
    <row r="78" spans="1:14" ht="16.5" customHeight="1">
      <c r="A78" s="932"/>
      <c r="B78" s="933"/>
      <c r="C78" s="1208" t="s">
        <v>259</v>
      </c>
      <c r="D78" s="1208"/>
      <c r="E78" s="933"/>
      <c r="F78" s="933"/>
      <c r="G78" s="934"/>
      <c r="H78" s="1210">
        <v>0</v>
      </c>
      <c r="I78" s="1212"/>
      <c r="J78" s="944"/>
      <c r="K78" s="945"/>
      <c r="L78" s="945"/>
    </row>
    <row r="79" spans="1:14">
      <c r="A79" s="935"/>
      <c r="B79" s="936"/>
      <c r="C79" s="1155" t="s">
        <v>114</v>
      </c>
      <c r="D79" s="1155"/>
      <c r="E79" s="937"/>
      <c r="F79" s="937"/>
      <c r="G79" s="938"/>
      <c r="H79" s="1210">
        <v>54609285.729999997</v>
      </c>
      <c r="I79" s="1211"/>
      <c r="J79" s="947"/>
      <c r="K79" s="948"/>
      <c r="L79" s="774"/>
    </row>
    <row r="80" spans="1:14">
      <c r="A80" s="935"/>
      <c r="B80" s="937"/>
      <c r="C80" s="1158" t="s">
        <v>115</v>
      </c>
      <c r="D80" s="1158"/>
      <c r="E80" s="937"/>
      <c r="F80" s="937"/>
      <c r="G80" s="938"/>
      <c r="H80" s="1210">
        <f>H77+H78+H79</f>
        <v>76314117.729999989</v>
      </c>
      <c r="I80" s="1211"/>
      <c r="J80" s="946"/>
      <c r="K80" s="949"/>
      <c r="L80" s="950"/>
    </row>
    <row r="81" spans="1:12">
      <c r="A81" s="875"/>
      <c r="B81" s="874"/>
      <c r="C81" s="875"/>
      <c r="D81" s="939"/>
      <c r="E81" s="875"/>
      <c r="F81" s="875"/>
      <c r="G81" s="875"/>
      <c r="H81" s="940"/>
      <c r="I81" s="940"/>
      <c r="J81" s="940"/>
      <c r="K81" s="875"/>
      <c r="L81" s="874"/>
    </row>
    <row r="82" spans="1:12">
      <c r="B82" s="13"/>
      <c r="F82" s="1162"/>
      <c r="G82" s="1162"/>
      <c r="H82" s="917"/>
    </row>
    <row r="83" spans="1:12" ht="28.8">
      <c r="A83" s="1206" t="s">
        <v>116</v>
      </c>
      <c r="B83" s="1206"/>
      <c r="C83" s="1206"/>
      <c r="D83" s="941" t="s">
        <v>117</v>
      </c>
      <c r="F83" s="1146" t="s">
        <v>118</v>
      </c>
      <c r="G83" s="1146"/>
      <c r="H83" s="917"/>
      <c r="I83" s="917" t="s">
        <v>119</v>
      </c>
    </row>
    <row r="84" spans="1:12">
      <c r="B84" s="1199" t="s">
        <v>260</v>
      </c>
      <c r="C84" s="1199"/>
      <c r="D84" s="941"/>
      <c r="E84" s="942"/>
      <c r="F84" s="1162" t="s">
        <v>121</v>
      </c>
      <c r="G84" s="1162"/>
      <c r="H84" s="1200"/>
      <c r="I84" s="1201"/>
      <c r="J84" s="1201"/>
      <c r="K84" s="1201"/>
      <c r="L84" s="1201"/>
    </row>
    <row r="85" spans="1:12">
      <c r="H85" s="917"/>
    </row>
    <row r="86" spans="1:12">
      <c r="H86" s="917"/>
    </row>
    <row r="87" spans="1:12">
      <c r="H87" s="917"/>
    </row>
    <row r="88" spans="1:12">
      <c r="H88" s="917"/>
    </row>
    <row r="89" spans="1:12">
      <c r="H89" s="917"/>
    </row>
    <row r="90" spans="1:12">
      <c r="H90" s="917"/>
    </row>
    <row r="91" spans="1:12">
      <c r="H91" s="917"/>
    </row>
    <row r="92" spans="1:12">
      <c r="H92" s="917"/>
    </row>
    <row r="93" spans="1:12">
      <c r="H93" s="917"/>
    </row>
    <row r="94" spans="1:12">
      <c r="H94" s="917"/>
    </row>
    <row r="95" spans="1:12">
      <c r="H95" s="917"/>
    </row>
    <row r="96" spans="1:12">
      <c r="H96" s="917"/>
    </row>
    <row r="97" spans="8:8">
      <c r="H97" s="917"/>
    </row>
    <row r="98" spans="8:8">
      <c r="H98" s="917"/>
    </row>
    <row r="99" spans="8:8">
      <c r="H99" s="917"/>
    </row>
    <row r="100" spans="8:8">
      <c r="H100" s="917"/>
    </row>
  </sheetData>
  <mergeCells count="43">
    <mergeCell ref="A1:L1"/>
    <mergeCell ref="A2:L2"/>
    <mergeCell ref="H8:J8"/>
    <mergeCell ref="H9:J9"/>
    <mergeCell ref="A77:G77"/>
    <mergeCell ref="H77:I77"/>
    <mergeCell ref="C59:C66"/>
    <mergeCell ref="C67:C68"/>
    <mergeCell ref="C69:C75"/>
    <mergeCell ref="D8:D10"/>
    <mergeCell ref="E8:E10"/>
    <mergeCell ref="F8:F10"/>
    <mergeCell ref="H10:H11"/>
    <mergeCell ref="I10:I11"/>
    <mergeCell ref="J10:J11"/>
    <mergeCell ref="K8:K11"/>
    <mergeCell ref="C78:D78"/>
    <mergeCell ref="H78:I78"/>
    <mergeCell ref="C79:D79"/>
    <mergeCell ref="H79:I79"/>
    <mergeCell ref="C80:D80"/>
    <mergeCell ref="H80:I80"/>
    <mergeCell ref="F82:G82"/>
    <mergeCell ref="A83:C83"/>
    <mergeCell ref="F83:G83"/>
    <mergeCell ref="B84:C84"/>
    <mergeCell ref="F84:G84"/>
    <mergeCell ref="H84:L84"/>
    <mergeCell ref="A8:A10"/>
    <mergeCell ref="A14:A17"/>
    <mergeCell ref="A30:A58"/>
    <mergeCell ref="A59:A66"/>
    <mergeCell ref="A67:A68"/>
    <mergeCell ref="A69:A75"/>
    <mergeCell ref="B8:B10"/>
    <mergeCell ref="B14:B17"/>
    <mergeCell ref="B30:B58"/>
    <mergeCell ref="B59:B66"/>
    <mergeCell ref="B67:B68"/>
    <mergeCell ref="B69:B75"/>
    <mergeCell ref="C8:C10"/>
    <mergeCell ref="C14:C17"/>
    <mergeCell ref="C30:C58"/>
  </mergeCells>
  <pageMargins left="0.2" right="0.2" top="0.75" bottom="0.25" header="0.3" footer="0.3"/>
  <pageSetup paperSize="5" scale="8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64"/>
  <sheetViews>
    <sheetView topLeftCell="A8" zoomScale="80" zoomScaleNormal="80" workbookViewId="0">
      <pane xSplit="2" ySplit="4" topLeftCell="C19" activePane="bottomRight" state="frozen"/>
      <selection pane="topRight"/>
      <selection pane="bottomLeft"/>
      <selection pane="bottomRight" activeCell="D19" sqref="D19"/>
    </sheetView>
  </sheetViews>
  <sheetFormatPr defaultColWidth="9.109375" defaultRowHeight="14.4"/>
  <cols>
    <col min="1" max="1" width="17.44140625" customWidth="1"/>
    <col min="2" max="2" width="24.5546875" customWidth="1"/>
    <col min="3" max="3" width="23.109375" customWidth="1"/>
    <col min="4" max="4" width="17.33203125" customWidth="1"/>
    <col min="5" max="5" width="14.44140625" customWidth="1"/>
    <col min="6" max="6" width="18.5546875" customWidth="1"/>
    <col min="7" max="7" width="13.44140625" customWidth="1"/>
    <col min="8" max="8" width="14.44140625" customWidth="1"/>
    <col min="9" max="9" width="14.6640625" customWidth="1"/>
    <col min="10" max="10" width="13.109375" style="845" customWidth="1"/>
    <col min="11" max="11" width="14.6640625" style="788" customWidth="1"/>
    <col min="12" max="12" width="1.109375" hidden="1" customWidth="1"/>
  </cols>
  <sheetData>
    <row r="1" spans="1:12">
      <c r="A1" s="1178" t="s">
        <v>597</v>
      </c>
      <c r="B1" s="1178"/>
      <c r="C1" s="1178"/>
      <c r="D1" s="1178"/>
      <c r="E1" s="1178"/>
      <c r="F1" s="1178"/>
      <c r="G1" s="1178"/>
      <c r="H1" s="1178"/>
      <c r="I1" s="1178"/>
      <c r="J1" s="1178"/>
      <c r="K1" s="1178"/>
      <c r="L1" s="1178"/>
    </row>
    <row r="2" spans="1:12">
      <c r="A2" t="s">
        <v>2</v>
      </c>
      <c r="B2" t="s">
        <v>288</v>
      </c>
    </row>
    <row r="3" spans="1:12">
      <c r="A3" t="s">
        <v>4</v>
      </c>
      <c r="B3" t="s">
        <v>598</v>
      </c>
      <c r="K3" s="887"/>
    </row>
    <row r="4" spans="1:12">
      <c r="A4" t="s">
        <v>6</v>
      </c>
      <c r="B4" t="s">
        <v>599</v>
      </c>
      <c r="K4" s="887"/>
    </row>
    <row r="5" spans="1:12">
      <c r="A5" t="s">
        <v>8</v>
      </c>
      <c r="B5" s="688">
        <v>640259006</v>
      </c>
      <c r="K5" s="887"/>
    </row>
    <row r="6" spans="1:12">
      <c r="A6" t="s">
        <v>9</v>
      </c>
      <c r="B6" s="688">
        <v>41417025</v>
      </c>
      <c r="K6" s="887"/>
    </row>
    <row r="7" spans="1:12">
      <c r="K7" s="887"/>
    </row>
    <row r="8" spans="1:12">
      <c r="A8" s="1305" t="s">
        <v>10</v>
      </c>
      <c r="B8" s="1305" t="s">
        <v>11</v>
      </c>
      <c r="C8" s="1305" t="s">
        <v>12</v>
      </c>
      <c r="D8" s="1297" t="s">
        <v>13</v>
      </c>
      <c r="E8" s="1297" t="s">
        <v>14</v>
      </c>
      <c r="F8" s="846" t="s">
        <v>600</v>
      </c>
      <c r="G8" s="847" t="s">
        <v>20</v>
      </c>
      <c r="H8" s="848" t="s">
        <v>601</v>
      </c>
      <c r="I8" s="888" t="s">
        <v>602</v>
      </c>
      <c r="J8" s="889" t="s">
        <v>603</v>
      </c>
      <c r="K8" s="889" t="s">
        <v>604</v>
      </c>
      <c r="L8" s="890" t="s">
        <v>19</v>
      </c>
    </row>
    <row r="9" spans="1:12">
      <c r="A9" s="1306"/>
      <c r="B9" s="1306"/>
      <c r="C9" s="1306"/>
      <c r="D9" s="1298"/>
      <c r="E9" s="1298"/>
      <c r="F9" s="849" t="s">
        <v>605</v>
      </c>
      <c r="G9" s="850"/>
      <c r="H9" s="851" t="s">
        <v>606</v>
      </c>
      <c r="I9" s="1079" t="s">
        <v>17</v>
      </c>
      <c r="J9" s="891" t="s">
        <v>607</v>
      </c>
      <c r="K9" s="891" t="s">
        <v>608</v>
      </c>
      <c r="L9" s="892" t="s">
        <v>22</v>
      </c>
    </row>
    <row r="10" spans="1:12">
      <c r="A10" s="1306"/>
      <c r="B10" s="1306"/>
      <c r="C10" s="1306"/>
      <c r="D10" s="1298"/>
      <c r="E10" s="1298"/>
      <c r="F10" s="849"/>
      <c r="G10" s="850"/>
      <c r="H10" s="851"/>
      <c r="I10" s="893"/>
      <c r="J10" s="894"/>
      <c r="K10" s="891"/>
      <c r="L10" s="892" t="s">
        <v>26</v>
      </c>
    </row>
    <row r="11" spans="1:12">
      <c r="A11" s="1080" t="s">
        <v>27</v>
      </c>
      <c r="B11" s="1081" t="s">
        <v>28</v>
      </c>
      <c r="C11" s="1080" t="s">
        <v>29</v>
      </c>
      <c r="D11" s="1080" t="s">
        <v>30</v>
      </c>
      <c r="E11" s="1080" t="s">
        <v>31</v>
      </c>
      <c r="F11" s="1080" t="s">
        <v>32</v>
      </c>
      <c r="G11" s="1082" t="s">
        <v>33</v>
      </c>
      <c r="H11" s="1082" t="s">
        <v>21</v>
      </c>
      <c r="I11" s="1082" t="s">
        <v>34</v>
      </c>
      <c r="J11" s="1083" t="s">
        <v>432</v>
      </c>
      <c r="K11" s="1084" t="s">
        <v>433</v>
      </c>
      <c r="L11" s="1085" t="s">
        <v>34</v>
      </c>
    </row>
    <row r="12" spans="1:12" ht="142.5" customHeight="1">
      <c r="A12" s="50" t="s">
        <v>66</v>
      </c>
      <c r="B12" s="1202" t="s">
        <v>609</v>
      </c>
      <c r="C12" s="1202" t="s">
        <v>294</v>
      </c>
      <c r="D12" s="1202" t="s">
        <v>610</v>
      </c>
      <c r="E12" s="852" t="s">
        <v>70</v>
      </c>
      <c r="F12" s="853" t="s">
        <v>611</v>
      </c>
      <c r="G12" s="853" t="s">
        <v>612</v>
      </c>
      <c r="H12" s="853" t="s">
        <v>613</v>
      </c>
      <c r="I12" s="895">
        <v>50000</v>
      </c>
      <c r="J12" s="896">
        <v>50000</v>
      </c>
      <c r="K12" s="895">
        <v>0</v>
      </c>
      <c r="L12" s="856" t="s">
        <v>71</v>
      </c>
    </row>
    <row r="13" spans="1:12" ht="259.2">
      <c r="A13" s="50"/>
      <c r="B13" s="1203"/>
      <c r="C13" s="1203"/>
      <c r="D13" s="1203"/>
      <c r="E13" s="853" t="s">
        <v>614</v>
      </c>
      <c r="F13" s="853" t="s">
        <v>615</v>
      </c>
      <c r="G13" s="854" t="s">
        <v>616</v>
      </c>
      <c r="H13" s="853" t="s">
        <v>617</v>
      </c>
      <c r="I13" s="895">
        <v>20000</v>
      </c>
      <c r="J13" s="895">
        <v>20000</v>
      </c>
      <c r="K13" s="895">
        <v>0</v>
      </c>
      <c r="L13" s="854" t="s">
        <v>618</v>
      </c>
    </row>
    <row r="14" spans="1:12" ht="108.75" customHeight="1">
      <c r="A14" s="50"/>
      <c r="B14" s="1203"/>
      <c r="C14" s="1203"/>
      <c r="D14" s="1203"/>
      <c r="E14" s="853" t="s">
        <v>619</v>
      </c>
      <c r="F14" s="854" t="s">
        <v>620</v>
      </c>
      <c r="G14" s="855"/>
      <c r="H14" s="854" t="s">
        <v>621</v>
      </c>
      <c r="I14" s="895">
        <v>20000</v>
      </c>
      <c r="J14" s="895">
        <v>20000</v>
      </c>
      <c r="K14" s="895">
        <v>0</v>
      </c>
      <c r="L14" s="853" t="s">
        <v>622</v>
      </c>
    </row>
    <row r="15" spans="1:12" ht="409.6">
      <c r="A15" s="50"/>
      <c r="B15" s="1203"/>
      <c r="C15" s="1203"/>
      <c r="D15" s="1203"/>
      <c r="E15" s="854" t="s">
        <v>623</v>
      </c>
      <c r="F15" s="853" t="s">
        <v>624</v>
      </c>
      <c r="G15" s="856" t="s">
        <v>625</v>
      </c>
      <c r="H15" s="853" t="s">
        <v>626</v>
      </c>
      <c r="I15" s="895">
        <v>50000</v>
      </c>
      <c r="J15" s="895">
        <v>50000</v>
      </c>
      <c r="K15" s="895">
        <v>0</v>
      </c>
      <c r="L15" s="853" t="s">
        <v>622</v>
      </c>
    </row>
    <row r="16" spans="1:12" ht="255" customHeight="1">
      <c r="A16" s="50"/>
      <c r="B16" s="1301"/>
      <c r="C16" s="1301"/>
      <c r="D16" s="1301"/>
      <c r="E16" s="853" t="s">
        <v>74</v>
      </c>
      <c r="F16" s="853" t="s">
        <v>204</v>
      </c>
      <c r="G16" s="855"/>
      <c r="H16" s="853" t="s">
        <v>627</v>
      </c>
      <c r="I16" s="895">
        <v>56000</v>
      </c>
      <c r="J16" s="895">
        <v>56000</v>
      </c>
      <c r="K16" s="895">
        <v>0</v>
      </c>
      <c r="L16" s="853" t="s">
        <v>622</v>
      </c>
    </row>
    <row r="17" spans="1:12" ht="206.25" customHeight="1">
      <c r="A17" s="853" t="s">
        <v>350</v>
      </c>
      <c r="B17" s="1299" t="s">
        <v>628</v>
      </c>
      <c r="C17" s="853" t="s">
        <v>629</v>
      </c>
      <c r="D17" s="853" t="s">
        <v>630</v>
      </c>
      <c r="E17" s="1299" t="s">
        <v>631</v>
      </c>
      <c r="F17" s="853" t="s">
        <v>632</v>
      </c>
      <c r="G17" s="858"/>
      <c r="H17" s="853" t="s">
        <v>633</v>
      </c>
      <c r="I17" s="895">
        <v>50000</v>
      </c>
      <c r="J17" s="895">
        <v>50000</v>
      </c>
      <c r="K17" s="895">
        <v>0</v>
      </c>
      <c r="L17" s="855"/>
    </row>
    <row r="18" spans="1:12" ht="28.8">
      <c r="A18" s="853"/>
      <c r="B18" s="1299"/>
      <c r="C18" s="853"/>
      <c r="D18" s="853" t="s">
        <v>634</v>
      </c>
      <c r="E18" s="1299"/>
      <c r="F18" s="853" t="s">
        <v>635</v>
      </c>
      <c r="G18" s="858"/>
      <c r="H18" s="853"/>
      <c r="I18" s="895">
        <v>50000</v>
      </c>
      <c r="J18" s="895"/>
      <c r="K18" s="895">
        <v>50000</v>
      </c>
      <c r="L18" s="855"/>
    </row>
    <row r="19" spans="1:12" ht="57.75" customHeight="1">
      <c r="A19" s="853"/>
      <c r="B19" s="1299"/>
      <c r="C19" s="853"/>
      <c r="D19" s="853" t="s">
        <v>636</v>
      </c>
      <c r="E19" s="1299"/>
      <c r="F19" s="853" t="s">
        <v>637</v>
      </c>
      <c r="G19" s="858"/>
      <c r="H19" s="853" t="s">
        <v>637</v>
      </c>
      <c r="I19" s="895">
        <v>50000</v>
      </c>
      <c r="J19" s="896">
        <v>50000</v>
      </c>
      <c r="K19" s="895">
        <v>0</v>
      </c>
      <c r="L19" s="855"/>
    </row>
    <row r="20" spans="1:12" ht="152.25" customHeight="1">
      <c r="A20" s="853"/>
      <c r="B20" s="1299"/>
      <c r="C20" s="854"/>
      <c r="D20" s="853" t="s">
        <v>638</v>
      </c>
      <c r="E20" s="1299"/>
      <c r="F20" s="853" t="s">
        <v>639</v>
      </c>
      <c r="G20" s="855"/>
      <c r="H20" s="853" t="s">
        <v>637</v>
      </c>
      <c r="I20" s="895">
        <v>100000</v>
      </c>
      <c r="J20" s="896"/>
      <c r="K20" s="895">
        <v>50000</v>
      </c>
      <c r="L20" s="855"/>
    </row>
    <row r="21" spans="1:12" ht="185.25" customHeight="1">
      <c r="A21" s="853" t="s">
        <v>640</v>
      </c>
      <c r="B21" s="853" t="s">
        <v>641</v>
      </c>
      <c r="C21" s="853" t="s">
        <v>642</v>
      </c>
      <c r="D21" s="853" t="s">
        <v>643</v>
      </c>
      <c r="E21" s="853" t="s">
        <v>644</v>
      </c>
      <c r="F21" s="853" t="s">
        <v>645</v>
      </c>
      <c r="G21" s="855"/>
      <c r="H21" s="853" t="s">
        <v>646</v>
      </c>
      <c r="I21" s="895">
        <v>50000</v>
      </c>
      <c r="J21" s="896"/>
      <c r="K21" s="895">
        <v>50000</v>
      </c>
      <c r="L21" s="855"/>
    </row>
    <row r="22" spans="1:12" ht="317.25" customHeight="1">
      <c r="A22" s="853" t="s">
        <v>647</v>
      </c>
      <c r="B22" s="853" t="s">
        <v>648</v>
      </c>
      <c r="C22" s="853" t="s">
        <v>649</v>
      </c>
      <c r="D22" s="853" t="s">
        <v>650</v>
      </c>
      <c r="E22" s="853" t="s">
        <v>651</v>
      </c>
      <c r="F22" s="853" t="s">
        <v>652</v>
      </c>
      <c r="G22" s="853" t="s">
        <v>653</v>
      </c>
      <c r="H22" s="853" t="s">
        <v>652</v>
      </c>
      <c r="I22" s="896">
        <v>300000</v>
      </c>
      <c r="J22" s="896">
        <v>300000</v>
      </c>
      <c r="K22" s="895"/>
      <c r="L22" s="1300" t="s">
        <v>71</v>
      </c>
    </row>
    <row r="23" spans="1:12" ht="100.5" customHeight="1">
      <c r="A23" s="859"/>
      <c r="B23" s="859"/>
      <c r="C23" s="859"/>
      <c r="D23" s="859"/>
      <c r="E23" s="855"/>
      <c r="F23" s="853" t="s">
        <v>654</v>
      </c>
      <c r="G23" s="853" t="s">
        <v>655</v>
      </c>
      <c r="H23" s="853" t="s">
        <v>656</v>
      </c>
      <c r="I23" s="896"/>
      <c r="J23" s="896"/>
      <c r="K23" s="895"/>
      <c r="L23" s="1300"/>
    </row>
    <row r="24" spans="1:12" ht="28.8">
      <c r="A24" s="859"/>
      <c r="B24" s="859"/>
      <c r="C24" s="859"/>
      <c r="D24" s="859"/>
      <c r="E24" s="855"/>
      <c r="F24" s="854" t="s">
        <v>657</v>
      </c>
      <c r="G24" s="859"/>
      <c r="H24" s="854"/>
      <c r="I24" s="896"/>
      <c r="J24" s="896"/>
      <c r="K24" s="895"/>
      <c r="L24" s="1300"/>
    </row>
    <row r="25" spans="1:12" ht="152.25" customHeight="1">
      <c r="A25" s="853" t="s">
        <v>658</v>
      </c>
      <c r="B25" s="853" t="s">
        <v>61</v>
      </c>
      <c r="C25" s="853" t="s">
        <v>62</v>
      </c>
      <c r="D25" s="853" t="s">
        <v>63</v>
      </c>
      <c r="E25" s="853" t="s">
        <v>64</v>
      </c>
      <c r="F25" s="853" t="s">
        <v>659</v>
      </c>
      <c r="G25" s="853" t="s">
        <v>660</v>
      </c>
      <c r="H25" s="853"/>
      <c r="I25" s="895">
        <v>300000</v>
      </c>
      <c r="J25" s="896"/>
      <c r="K25" s="895">
        <v>300000</v>
      </c>
      <c r="L25" s="853" t="s">
        <v>661</v>
      </c>
    </row>
    <row r="26" spans="1:12" ht="150.75" customHeight="1">
      <c r="A26" s="853" t="s">
        <v>662</v>
      </c>
      <c r="B26" s="853" t="s">
        <v>663</v>
      </c>
      <c r="C26" s="853" t="s">
        <v>664</v>
      </c>
      <c r="D26" s="853" t="s">
        <v>665</v>
      </c>
      <c r="E26" s="853" t="s">
        <v>666</v>
      </c>
      <c r="F26" s="856" t="s">
        <v>667</v>
      </c>
      <c r="G26" s="856" t="s">
        <v>668</v>
      </c>
      <c r="H26" s="856" t="s">
        <v>669</v>
      </c>
      <c r="I26" s="897">
        <v>20000</v>
      </c>
      <c r="J26" s="896">
        <v>20000</v>
      </c>
      <c r="K26" s="895">
        <v>0</v>
      </c>
      <c r="L26" s="856" t="s">
        <v>71</v>
      </c>
    </row>
    <row r="27" spans="1:12" ht="195" customHeight="1">
      <c r="A27" s="860" t="s">
        <v>670</v>
      </c>
      <c r="B27" s="860" t="s">
        <v>671</v>
      </c>
      <c r="C27" s="860" t="s">
        <v>672</v>
      </c>
      <c r="D27" s="860" t="s">
        <v>673</v>
      </c>
      <c r="E27" s="861"/>
      <c r="F27" s="860" t="s">
        <v>674</v>
      </c>
      <c r="G27" s="861"/>
      <c r="H27" s="860" t="s">
        <v>674</v>
      </c>
      <c r="I27" s="898"/>
      <c r="J27" s="899"/>
      <c r="K27" s="900"/>
      <c r="L27" s="861" t="s">
        <v>71</v>
      </c>
    </row>
    <row r="28" spans="1:12" ht="123.75" customHeight="1">
      <c r="A28" s="860" t="s">
        <v>675</v>
      </c>
      <c r="B28" s="860" t="s">
        <v>676</v>
      </c>
      <c r="C28" s="860" t="s">
        <v>677</v>
      </c>
      <c r="D28" s="860" t="s">
        <v>678</v>
      </c>
      <c r="E28" s="860" t="s">
        <v>679</v>
      </c>
      <c r="F28" s="860" t="s">
        <v>680</v>
      </c>
      <c r="G28" s="860" t="s">
        <v>681</v>
      </c>
      <c r="H28" s="860" t="s">
        <v>680</v>
      </c>
      <c r="I28" s="901">
        <v>30000</v>
      </c>
      <c r="J28" s="902">
        <v>30000</v>
      </c>
      <c r="K28" s="901">
        <v>0</v>
      </c>
      <c r="L28" s="860" t="s">
        <v>682</v>
      </c>
    </row>
    <row r="29" spans="1:12" ht="319.5" customHeight="1">
      <c r="A29" s="860" t="s">
        <v>683</v>
      </c>
      <c r="B29" s="860" t="s">
        <v>684</v>
      </c>
      <c r="C29" s="860" t="s">
        <v>685</v>
      </c>
      <c r="D29" s="860" t="s">
        <v>686</v>
      </c>
      <c r="E29" s="860" t="s">
        <v>679</v>
      </c>
      <c r="F29" s="860" t="s">
        <v>687</v>
      </c>
      <c r="G29" s="860" t="s">
        <v>688</v>
      </c>
      <c r="H29" s="860" t="s">
        <v>689</v>
      </c>
      <c r="I29" s="901">
        <v>20000</v>
      </c>
      <c r="J29" s="899">
        <v>20000</v>
      </c>
      <c r="K29" s="900">
        <v>0</v>
      </c>
      <c r="L29" s="903" t="s">
        <v>690</v>
      </c>
    </row>
    <row r="30" spans="1:12" ht="210" customHeight="1">
      <c r="A30" s="860" t="s">
        <v>691</v>
      </c>
      <c r="B30" s="860" t="s">
        <v>692</v>
      </c>
      <c r="C30" s="860" t="s">
        <v>693</v>
      </c>
      <c r="D30" s="860" t="s">
        <v>694</v>
      </c>
      <c r="E30" s="860" t="s">
        <v>695</v>
      </c>
      <c r="F30" s="860" t="s">
        <v>696</v>
      </c>
      <c r="G30" s="860" t="s">
        <v>697</v>
      </c>
      <c r="H30" s="860" t="s">
        <v>696</v>
      </c>
      <c r="I30" s="901">
        <v>50000</v>
      </c>
      <c r="J30" s="899">
        <v>50000</v>
      </c>
      <c r="K30" s="900">
        <v>0</v>
      </c>
      <c r="L30" s="860" t="s">
        <v>71</v>
      </c>
    </row>
    <row r="31" spans="1:12" ht="123" customHeight="1">
      <c r="A31" s="860" t="s">
        <v>698</v>
      </c>
      <c r="B31" s="860" t="s">
        <v>81</v>
      </c>
      <c r="C31" s="860" t="s">
        <v>699</v>
      </c>
      <c r="D31" s="860" t="s">
        <v>83</v>
      </c>
      <c r="E31" s="860" t="s">
        <v>700</v>
      </c>
      <c r="F31" s="860" t="s">
        <v>701</v>
      </c>
      <c r="G31" s="860"/>
      <c r="H31" s="860" t="s">
        <v>702</v>
      </c>
      <c r="I31" s="900">
        <v>100000</v>
      </c>
      <c r="J31" s="899">
        <v>100000</v>
      </c>
      <c r="K31" s="900">
        <v>0</v>
      </c>
      <c r="L31" s="860" t="s">
        <v>703</v>
      </c>
    </row>
    <row r="32" spans="1:12" ht="137.25" customHeight="1">
      <c r="A32" s="860" t="s">
        <v>704</v>
      </c>
      <c r="B32" s="860" t="s">
        <v>705</v>
      </c>
      <c r="C32" s="860" t="s">
        <v>706</v>
      </c>
      <c r="D32" s="860" t="s">
        <v>707</v>
      </c>
      <c r="E32" s="860" t="s">
        <v>708</v>
      </c>
      <c r="F32" s="860" t="s">
        <v>709</v>
      </c>
      <c r="G32" s="860" t="s">
        <v>710</v>
      </c>
      <c r="H32" s="860" t="s">
        <v>710</v>
      </c>
      <c r="I32" s="898"/>
      <c r="J32" s="899"/>
      <c r="K32" s="900"/>
      <c r="L32" s="860" t="s">
        <v>711</v>
      </c>
    </row>
    <row r="33" spans="1:12" ht="142.5" customHeight="1">
      <c r="A33" s="853" t="s">
        <v>712</v>
      </c>
      <c r="B33" s="860" t="s">
        <v>713</v>
      </c>
      <c r="C33" s="860" t="s">
        <v>714</v>
      </c>
      <c r="D33" s="860" t="s">
        <v>715</v>
      </c>
      <c r="E33" s="860" t="s">
        <v>716</v>
      </c>
      <c r="F33" s="860" t="s">
        <v>717</v>
      </c>
      <c r="G33" s="860" t="s">
        <v>718</v>
      </c>
      <c r="H33" s="860" t="s">
        <v>719</v>
      </c>
      <c r="I33" s="902">
        <v>100000</v>
      </c>
      <c r="J33" s="899">
        <v>100000</v>
      </c>
      <c r="K33" s="900">
        <v>0</v>
      </c>
      <c r="L33" s="860" t="s">
        <v>720</v>
      </c>
    </row>
    <row r="34" spans="1:12" ht="108.75" customHeight="1">
      <c r="A34" s="861"/>
      <c r="B34" s="861"/>
      <c r="C34" s="861"/>
      <c r="D34" s="860" t="s">
        <v>721</v>
      </c>
      <c r="E34" s="861"/>
      <c r="F34" s="861"/>
      <c r="G34" s="861"/>
      <c r="H34" s="861"/>
      <c r="I34" s="902"/>
      <c r="J34" s="899"/>
      <c r="K34" s="900"/>
      <c r="L34" s="861"/>
    </row>
    <row r="35" spans="1:12" ht="136.5" customHeight="1">
      <c r="A35" s="853" t="s">
        <v>86</v>
      </c>
      <c r="B35" s="853" t="s">
        <v>87</v>
      </c>
      <c r="C35" s="853" t="s">
        <v>722</v>
      </c>
      <c r="D35" s="853" t="s">
        <v>89</v>
      </c>
      <c r="E35" s="853" t="s">
        <v>723</v>
      </c>
      <c r="F35" s="853" t="s">
        <v>724</v>
      </c>
      <c r="G35" s="853" t="s">
        <v>725</v>
      </c>
      <c r="H35" s="853" t="s">
        <v>725</v>
      </c>
      <c r="I35" s="897">
        <v>700000</v>
      </c>
      <c r="J35" s="896">
        <v>700000</v>
      </c>
      <c r="K35" s="895">
        <v>0</v>
      </c>
      <c r="L35" s="853" t="s">
        <v>726</v>
      </c>
    </row>
    <row r="36" spans="1:12" ht="90" customHeight="1">
      <c r="A36" s="853" t="s">
        <v>727</v>
      </c>
      <c r="B36" s="853" t="s">
        <v>728</v>
      </c>
      <c r="C36" s="853" t="s">
        <v>729</v>
      </c>
      <c r="D36" s="859"/>
      <c r="E36" s="50" t="s">
        <v>730</v>
      </c>
      <c r="F36" s="853" t="s">
        <v>731</v>
      </c>
      <c r="G36" s="853" t="s">
        <v>732</v>
      </c>
      <c r="H36" s="853" t="s">
        <v>733</v>
      </c>
      <c r="I36" s="904"/>
      <c r="J36" s="896"/>
      <c r="K36" s="895"/>
      <c r="L36" s="853" t="s">
        <v>734</v>
      </c>
    </row>
    <row r="37" spans="1:12" ht="302.25" customHeight="1">
      <c r="A37" s="853" t="s">
        <v>735</v>
      </c>
      <c r="B37" s="853" t="s">
        <v>736</v>
      </c>
      <c r="C37" s="853" t="s">
        <v>737</v>
      </c>
      <c r="D37" s="853" t="s">
        <v>738</v>
      </c>
      <c r="E37" s="853" t="s">
        <v>739</v>
      </c>
      <c r="F37" s="853" t="s">
        <v>740</v>
      </c>
      <c r="G37" s="853" t="s">
        <v>741</v>
      </c>
      <c r="H37" s="853" t="s">
        <v>741</v>
      </c>
      <c r="I37" s="895">
        <v>1000000</v>
      </c>
      <c r="J37" s="896">
        <v>1000000</v>
      </c>
      <c r="K37" s="895">
        <v>0</v>
      </c>
      <c r="L37" s="856" t="s">
        <v>309</v>
      </c>
    </row>
    <row r="38" spans="1:12" s="844" customFormat="1" ht="60" customHeight="1">
      <c r="A38" s="1202" t="s">
        <v>742</v>
      </c>
      <c r="B38" s="1202" t="s">
        <v>743</v>
      </c>
      <c r="C38" s="1202" t="s">
        <v>744</v>
      </c>
      <c r="D38" s="853" t="s">
        <v>745</v>
      </c>
      <c r="E38" s="853" t="s">
        <v>746</v>
      </c>
      <c r="F38" s="853" t="s">
        <v>747</v>
      </c>
      <c r="G38" s="853" t="s">
        <v>748</v>
      </c>
      <c r="H38" s="853"/>
      <c r="I38" s="895">
        <v>5000000</v>
      </c>
      <c r="J38" s="896"/>
      <c r="K38" s="895">
        <v>5000000</v>
      </c>
      <c r="L38" s="856"/>
    </row>
    <row r="39" spans="1:12" s="844" customFormat="1" ht="44.25" customHeight="1">
      <c r="A39" s="1203"/>
      <c r="B39" s="1203"/>
      <c r="C39" s="1203"/>
      <c r="D39" s="853" t="s">
        <v>749</v>
      </c>
      <c r="E39" s="853" t="s">
        <v>750</v>
      </c>
      <c r="F39" s="853" t="s">
        <v>751</v>
      </c>
      <c r="G39" s="853"/>
      <c r="H39" s="853"/>
      <c r="I39" s="895">
        <v>10000000</v>
      </c>
      <c r="J39" s="896"/>
      <c r="K39" s="895">
        <v>10000000</v>
      </c>
      <c r="L39" s="856"/>
    </row>
    <row r="40" spans="1:12" s="844" customFormat="1" ht="44.25" customHeight="1">
      <c r="A40" s="1203"/>
      <c r="B40" s="1203"/>
      <c r="C40" s="1203"/>
      <c r="D40" s="853" t="s">
        <v>752</v>
      </c>
      <c r="E40" s="853"/>
      <c r="F40" s="853" t="s">
        <v>753</v>
      </c>
      <c r="G40" s="853"/>
      <c r="H40" s="853"/>
      <c r="I40" s="895">
        <v>7000000</v>
      </c>
      <c r="J40" s="896"/>
      <c r="K40" s="895">
        <v>7000000</v>
      </c>
      <c r="L40" s="856"/>
    </row>
    <row r="41" spans="1:12" s="844" customFormat="1" ht="57.6">
      <c r="A41" s="1203"/>
      <c r="B41" s="1203"/>
      <c r="C41" s="1203"/>
      <c r="D41" s="853" t="s">
        <v>754</v>
      </c>
      <c r="E41" s="853" t="s">
        <v>755</v>
      </c>
      <c r="F41" s="853"/>
      <c r="G41" s="853"/>
      <c r="H41" s="853"/>
      <c r="I41" s="895">
        <v>7000000</v>
      </c>
      <c r="J41" s="896"/>
      <c r="K41" s="895">
        <v>7000000</v>
      </c>
      <c r="L41" s="856"/>
    </row>
    <row r="42" spans="1:12" s="844" customFormat="1" ht="57.6">
      <c r="A42" s="1203"/>
      <c r="B42" s="1301"/>
      <c r="C42" s="1301"/>
      <c r="D42" s="853" t="s">
        <v>756</v>
      </c>
      <c r="E42" s="853" t="s">
        <v>757</v>
      </c>
      <c r="F42" s="853" t="s">
        <v>747</v>
      </c>
      <c r="G42" s="853" t="s">
        <v>748</v>
      </c>
      <c r="H42" s="853"/>
      <c r="I42" s="895">
        <v>10000000</v>
      </c>
      <c r="J42" s="896"/>
      <c r="K42" s="895">
        <v>10000000</v>
      </c>
      <c r="L42" s="856"/>
    </row>
    <row r="43" spans="1:12" s="844" customFormat="1" ht="201.6">
      <c r="A43" s="1301"/>
      <c r="B43" s="857" t="s">
        <v>758</v>
      </c>
      <c r="C43" s="857"/>
      <c r="D43" s="853" t="s">
        <v>380</v>
      </c>
      <c r="E43" s="853" t="s">
        <v>759</v>
      </c>
      <c r="F43" s="853"/>
      <c r="G43" s="853"/>
      <c r="H43" s="853"/>
      <c r="I43" s="895">
        <v>1000000</v>
      </c>
      <c r="J43" s="896"/>
      <c r="K43" s="895">
        <v>1000000</v>
      </c>
      <c r="L43" s="856"/>
    </row>
    <row r="44" spans="1:12" ht="146.25" customHeight="1">
      <c r="A44" s="853" t="s">
        <v>92</v>
      </c>
      <c r="B44" s="853" t="s">
        <v>93</v>
      </c>
      <c r="C44" s="853" t="s">
        <v>94</v>
      </c>
      <c r="D44" s="853" t="s">
        <v>95</v>
      </c>
      <c r="E44" s="853" t="s">
        <v>96</v>
      </c>
      <c r="F44" s="853" t="s">
        <v>223</v>
      </c>
      <c r="G44" s="862" t="s">
        <v>760</v>
      </c>
      <c r="H44" s="862" t="s">
        <v>760</v>
      </c>
      <c r="I44" s="895">
        <v>1400000</v>
      </c>
      <c r="J44" s="896">
        <v>1400000</v>
      </c>
      <c r="K44" s="895">
        <v>0</v>
      </c>
      <c r="L44" s="853" t="s">
        <v>761</v>
      </c>
    </row>
    <row r="45" spans="1:12" ht="102.75" customHeight="1">
      <c r="A45" s="863" t="s">
        <v>313</v>
      </c>
      <c r="B45" s="863" t="s">
        <v>471</v>
      </c>
      <c r="C45" s="863" t="s">
        <v>762</v>
      </c>
      <c r="D45" s="863" t="s">
        <v>763</v>
      </c>
      <c r="E45" s="863" t="s">
        <v>764</v>
      </c>
      <c r="F45" s="863" t="s">
        <v>765</v>
      </c>
      <c r="G45" s="863" t="s">
        <v>766</v>
      </c>
      <c r="H45" s="863" t="s">
        <v>767</v>
      </c>
      <c r="I45" s="897">
        <v>100000</v>
      </c>
      <c r="J45" s="904">
        <v>100000</v>
      </c>
      <c r="K45" s="897">
        <v>0</v>
      </c>
      <c r="L45" s="853" t="s">
        <v>41</v>
      </c>
    </row>
    <row r="46" spans="1:12" ht="104.25" customHeight="1">
      <c r="A46" s="1307" t="s">
        <v>768</v>
      </c>
      <c r="B46" s="1307" t="s">
        <v>769</v>
      </c>
      <c r="C46" s="1302" t="s">
        <v>770</v>
      </c>
      <c r="D46" s="1302" t="s">
        <v>771</v>
      </c>
      <c r="E46" s="863" t="s">
        <v>772</v>
      </c>
      <c r="F46" s="863" t="s">
        <v>773</v>
      </c>
      <c r="G46" s="863" t="s">
        <v>774</v>
      </c>
      <c r="H46" s="863" t="s">
        <v>773</v>
      </c>
      <c r="I46" s="904"/>
      <c r="J46" s="904"/>
      <c r="K46" s="897"/>
      <c r="L46" s="853"/>
    </row>
    <row r="47" spans="1:12" ht="36.75" customHeight="1">
      <c r="A47" s="1307"/>
      <c r="B47" s="1307"/>
      <c r="C47" s="1302"/>
      <c r="D47" s="1302"/>
      <c r="E47" s="863" t="s">
        <v>775</v>
      </c>
      <c r="F47" s="863" t="s">
        <v>776</v>
      </c>
      <c r="G47" s="866" t="s">
        <v>777</v>
      </c>
      <c r="H47" s="863" t="s">
        <v>776</v>
      </c>
      <c r="I47" s="904">
        <v>51700</v>
      </c>
      <c r="J47" s="904">
        <v>51700</v>
      </c>
      <c r="K47" s="897">
        <v>0</v>
      </c>
      <c r="L47" s="853" t="s">
        <v>778</v>
      </c>
    </row>
    <row r="48" spans="1:12" ht="78" customHeight="1">
      <c r="A48" s="1307"/>
      <c r="B48" s="1307"/>
      <c r="C48" s="1302"/>
      <c r="D48" s="1302"/>
      <c r="E48" s="867" t="s">
        <v>779</v>
      </c>
      <c r="F48" s="867" t="s">
        <v>780</v>
      </c>
      <c r="G48" s="863" t="s">
        <v>777</v>
      </c>
      <c r="H48" s="863" t="s">
        <v>601</v>
      </c>
      <c r="I48" s="904"/>
      <c r="J48" s="904"/>
      <c r="K48" s="897"/>
      <c r="L48" s="853"/>
    </row>
    <row r="49" spans="1:12" ht="103.5" customHeight="1">
      <c r="A49" s="853" t="s">
        <v>781</v>
      </c>
      <c r="B49" s="854" t="s">
        <v>782</v>
      </c>
      <c r="C49" s="853" t="s">
        <v>783</v>
      </c>
      <c r="D49" s="853" t="s">
        <v>346</v>
      </c>
      <c r="E49" s="853" t="s">
        <v>784</v>
      </c>
      <c r="F49" s="853" t="s">
        <v>785</v>
      </c>
      <c r="G49" s="853" t="s">
        <v>786</v>
      </c>
      <c r="H49" s="853" t="s">
        <v>786</v>
      </c>
      <c r="I49" s="904"/>
      <c r="J49" s="904"/>
      <c r="K49" s="897"/>
      <c r="L49" s="853"/>
    </row>
    <row r="50" spans="1:12" ht="81" customHeight="1">
      <c r="A50" s="853"/>
      <c r="B50" s="854" t="s">
        <v>787</v>
      </c>
      <c r="C50" s="853"/>
      <c r="D50" s="853"/>
      <c r="E50" s="853"/>
      <c r="F50" s="853" t="s">
        <v>788</v>
      </c>
      <c r="G50" s="853" t="s">
        <v>789</v>
      </c>
      <c r="H50" s="853" t="s">
        <v>601</v>
      </c>
      <c r="I50" s="904"/>
      <c r="J50" s="904"/>
      <c r="K50" s="897"/>
      <c r="L50" s="853" t="s">
        <v>778</v>
      </c>
    </row>
    <row r="51" spans="1:12" ht="99.75" customHeight="1">
      <c r="A51" s="863" t="s">
        <v>790</v>
      </c>
      <c r="B51" s="863" t="s">
        <v>791</v>
      </c>
      <c r="C51" s="863" t="s">
        <v>792</v>
      </c>
      <c r="D51" s="863" t="s">
        <v>793</v>
      </c>
      <c r="E51" s="863" t="s">
        <v>794</v>
      </c>
      <c r="F51" s="863" t="s">
        <v>795</v>
      </c>
      <c r="G51" s="863" t="s">
        <v>796</v>
      </c>
      <c r="H51" s="863" t="s">
        <v>797</v>
      </c>
      <c r="I51" s="904"/>
      <c r="J51" s="904"/>
      <c r="K51" s="897"/>
      <c r="L51" s="853"/>
    </row>
    <row r="52" spans="1:12" ht="212.25" customHeight="1">
      <c r="A52" s="863" t="s">
        <v>42</v>
      </c>
      <c r="B52" s="863" t="s">
        <v>504</v>
      </c>
      <c r="C52" s="863" t="s">
        <v>798</v>
      </c>
      <c r="D52" s="863" t="s">
        <v>346</v>
      </c>
      <c r="E52" s="863" t="s">
        <v>799</v>
      </c>
      <c r="F52" s="863" t="s">
        <v>800</v>
      </c>
      <c r="G52" s="863" t="s">
        <v>801</v>
      </c>
      <c r="H52" s="863" t="s">
        <v>601</v>
      </c>
      <c r="I52" s="904">
        <v>300000</v>
      </c>
      <c r="J52" s="904">
        <v>300000</v>
      </c>
      <c r="K52" s="897">
        <v>0</v>
      </c>
      <c r="L52" s="853" t="s">
        <v>802</v>
      </c>
    </row>
    <row r="53" spans="1:12" ht="69" customHeight="1">
      <c r="A53" s="1307" t="s">
        <v>803</v>
      </c>
      <c r="B53" s="863" t="s">
        <v>804</v>
      </c>
      <c r="C53" s="867" t="s">
        <v>805</v>
      </c>
      <c r="D53" s="1296" t="s">
        <v>806</v>
      </c>
      <c r="E53" s="863" t="s">
        <v>807</v>
      </c>
      <c r="F53" s="863" t="s">
        <v>808</v>
      </c>
      <c r="G53" s="1296" t="s">
        <v>777</v>
      </c>
      <c r="H53" s="863"/>
      <c r="I53" s="904">
        <v>50000</v>
      </c>
      <c r="J53" s="904">
        <v>50000</v>
      </c>
      <c r="K53" s="897">
        <v>0</v>
      </c>
      <c r="L53" s="853"/>
    </row>
    <row r="54" spans="1:12" ht="85.5" customHeight="1">
      <c r="A54" s="1307"/>
      <c r="B54" s="863" t="s">
        <v>809</v>
      </c>
      <c r="C54" s="867"/>
      <c r="D54" s="1296"/>
      <c r="E54" s="863" t="s">
        <v>810</v>
      </c>
      <c r="F54" s="863" t="s">
        <v>811</v>
      </c>
      <c r="G54" s="1296"/>
      <c r="H54" s="863"/>
      <c r="I54" s="904"/>
      <c r="J54" s="904"/>
      <c r="K54" s="897"/>
      <c r="L54" s="50" t="s">
        <v>812</v>
      </c>
    </row>
    <row r="55" spans="1:12" ht="128.25" customHeight="1">
      <c r="A55" s="864" t="s">
        <v>226</v>
      </c>
      <c r="B55" s="864" t="s">
        <v>227</v>
      </c>
      <c r="C55" s="864" t="s">
        <v>228</v>
      </c>
      <c r="D55" s="864" t="s">
        <v>813</v>
      </c>
      <c r="E55" s="863" t="s">
        <v>814</v>
      </c>
      <c r="F55" s="863" t="s">
        <v>231</v>
      </c>
      <c r="G55" s="865" t="s">
        <v>815</v>
      </c>
      <c r="H55" s="863"/>
      <c r="I55" s="904">
        <v>500000</v>
      </c>
      <c r="J55" s="904">
        <v>500000</v>
      </c>
      <c r="K55" s="897">
        <v>0</v>
      </c>
      <c r="L55" s="853" t="s">
        <v>71</v>
      </c>
    </row>
    <row r="56" spans="1:12" ht="280.5" customHeight="1">
      <c r="A56" s="864" t="s">
        <v>816</v>
      </c>
      <c r="B56" s="864" t="s">
        <v>817</v>
      </c>
      <c r="C56" s="864" t="s">
        <v>818</v>
      </c>
      <c r="D56" s="864" t="s">
        <v>819</v>
      </c>
      <c r="E56" s="863" t="s">
        <v>820</v>
      </c>
      <c r="F56" s="863" t="s">
        <v>821</v>
      </c>
      <c r="G56" s="865" t="s">
        <v>822</v>
      </c>
      <c r="H56" s="863" t="s">
        <v>821</v>
      </c>
      <c r="I56" s="904">
        <v>300000</v>
      </c>
      <c r="J56" s="904">
        <v>300000</v>
      </c>
      <c r="K56" s="897">
        <v>0</v>
      </c>
      <c r="L56" s="853" t="s">
        <v>823</v>
      </c>
    </row>
    <row r="57" spans="1:12" ht="219.75" customHeight="1">
      <c r="A57" s="863" t="s">
        <v>520</v>
      </c>
      <c r="B57" s="867" t="s">
        <v>824</v>
      </c>
      <c r="C57" s="864" t="s">
        <v>825</v>
      </c>
      <c r="D57" s="864" t="s">
        <v>826</v>
      </c>
      <c r="E57" s="863" t="s">
        <v>827</v>
      </c>
      <c r="F57" s="863" t="s">
        <v>828</v>
      </c>
      <c r="G57" s="865" t="s">
        <v>829</v>
      </c>
      <c r="H57" s="863" t="s">
        <v>829</v>
      </c>
      <c r="I57" s="904"/>
      <c r="J57" s="904"/>
      <c r="K57" s="897"/>
      <c r="L57" s="853" t="s">
        <v>830</v>
      </c>
    </row>
    <row r="58" spans="1:12" ht="16.5" customHeight="1">
      <c r="A58" s="1296" t="s">
        <v>113</v>
      </c>
      <c r="B58" s="1296"/>
      <c r="C58" s="1296"/>
      <c r="D58" s="1296"/>
      <c r="E58" s="1296"/>
      <c r="F58" s="1296"/>
      <c r="G58" s="1296"/>
      <c r="H58" s="868"/>
      <c r="I58" s="905">
        <f>SUM(I12:I57)</f>
        <v>45817700</v>
      </c>
      <c r="J58" s="906">
        <f>SUM(J12:J57)</f>
        <v>5317700</v>
      </c>
      <c r="K58" s="907">
        <f>SUM(K12:K57)</f>
        <v>40450000</v>
      </c>
      <c r="L58" s="906"/>
    </row>
    <row r="59" spans="1:12">
      <c r="A59" s="869"/>
      <c r="B59" s="870"/>
      <c r="C59" s="1303" t="s">
        <v>114</v>
      </c>
      <c r="D59" s="1303"/>
      <c r="E59" s="871"/>
      <c r="F59" s="871"/>
      <c r="G59" s="872"/>
      <c r="H59" s="871"/>
      <c r="I59" s="908">
        <v>41000000</v>
      </c>
      <c r="J59" s="909"/>
      <c r="K59" s="910"/>
      <c r="L59" s="859"/>
    </row>
    <row r="60" spans="1:12">
      <c r="A60" s="869"/>
      <c r="B60" s="871"/>
      <c r="C60" s="1304" t="s">
        <v>115</v>
      </c>
      <c r="D60" s="1304"/>
      <c r="E60" s="871"/>
      <c r="F60" s="871"/>
      <c r="G60" s="872"/>
      <c r="H60" s="871"/>
      <c r="I60" s="911"/>
      <c r="J60" s="912"/>
      <c r="K60" s="913"/>
      <c r="L60" s="914"/>
    </row>
    <row r="61" spans="1:12">
      <c r="A61" s="873"/>
      <c r="B61" s="874"/>
      <c r="C61" s="875"/>
      <c r="D61" s="873"/>
      <c r="E61" s="875"/>
      <c r="F61" s="875"/>
      <c r="G61" s="876"/>
      <c r="H61" s="875"/>
      <c r="I61" s="873"/>
      <c r="J61" s="915"/>
      <c r="K61" s="916"/>
      <c r="L61" s="876"/>
    </row>
    <row r="62" spans="1:12">
      <c r="A62" s="877"/>
      <c r="B62" s="878"/>
      <c r="C62" s="879"/>
      <c r="D62" s="877"/>
      <c r="F62" s="1162"/>
      <c r="G62" s="1162"/>
      <c r="H62" s="880"/>
      <c r="I62" s="877"/>
    </row>
    <row r="63" spans="1:12">
      <c r="A63" s="1143" t="s">
        <v>116</v>
      </c>
      <c r="B63" s="1144"/>
      <c r="C63" s="1145"/>
      <c r="E63" s="881" t="s">
        <v>117</v>
      </c>
      <c r="F63" s="1146" t="s">
        <v>118</v>
      </c>
      <c r="G63" s="1147"/>
      <c r="H63" s="882"/>
      <c r="J63" s="845" t="s">
        <v>119</v>
      </c>
      <c r="L63" s="721"/>
    </row>
    <row r="64" spans="1:12">
      <c r="A64" s="883"/>
      <c r="B64" s="1148" t="s">
        <v>120</v>
      </c>
      <c r="C64" s="1149"/>
      <c r="D64" s="884"/>
      <c r="E64" s="885"/>
      <c r="F64" s="1150" t="s">
        <v>121</v>
      </c>
      <c r="G64" s="1151"/>
      <c r="H64" s="886"/>
      <c r="I64" s="1152">
        <v>42422</v>
      </c>
      <c r="J64" s="1153"/>
      <c r="K64" s="1153"/>
      <c r="L64" s="1154"/>
    </row>
  </sheetData>
  <mergeCells count="31">
    <mergeCell ref="A1:L1"/>
    <mergeCell ref="A58:G58"/>
    <mergeCell ref="C59:D59"/>
    <mergeCell ref="C60:D60"/>
    <mergeCell ref="F62:G62"/>
    <mergeCell ref="A8:A10"/>
    <mergeCell ref="A38:A43"/>
    <mergeCell ref="A46:A48"/>
    <mergeCell ref="A53:A54"/>
    <mergeCell ref="B8:B10"/>
    <mergeCell ref="B12:B16"/>
    <mergeCell ref="B17:B20"/>
    <mergeCell ref="B38:B42"/>
    <mergeCell ref="B46:B48"/>
    <mergeCell ref="C8:C10"/>
    <mergeCell ref="C12:C16"/>
    <mergeCell ref="A63:C63"/>
    <mergeCell ref="F63:G63"/>
    <mergeCell ref="B64:C64"/>
    <mergeCell ref="F64:G64"/>
    <mergeCell ref="I64:L64"/>
    <mergeCell ref="C38:C42"/>
    <mergeCell ref="C46:C48"/>
    <mergeCell ref="D8:D10"/>
    <mergeCell ref="D12:D16"/>
    <mergeCell ref="D46:D48"/>
    <mergeCell ref="D53:D54"/>
    <mergeCell ref="E8:E10"/>
    <mergeCell ref="E17:E20"/>
    <mergeCell ref="G53:G54"/>
    <mergeCell ref="L22:L24"/>
  </mergeCells>
  <pageMargins left="0.25" right="0.25" top="0.75" bottom="0.25" header="0.3" footer="0.3"/>
  <pageSetup paperSize="256"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17"/>
  <sheetViews>
    <sheetView workbookViewId="0">
      <selection activeCell="F7" sqref="F7"/>
    </sheetView>
  </sheetViews>
  <sheetFormatPr defaultColWidth="9" defaultRowHeight="14.4"/>
  <cols>
    <col min="1" max="1" width="11.6640625" style="688" customWidth="1"/>
    <col min="2" max="2" width="9.109375" style="838"/>
    <col min="3" max="3" width="12.5546875" customWidth="1"/>
    <col min="6" max="6" width="12.5546875" customWidth="1"/>
  </cols>
  <sheetData>
    <row r="1" spans="1:6" ht="18">
      <c r="A1" s="839">
        <v>678571.43</v>
      </c>
      <c r="B1" s="838">
        <v>1</v>
      </c>
      <c r="C1" s="840">
        <v>678571.43</v>
      </c>
      <c r="D1">
        <v>1</v>
      </c>
      <c r="F1" s="839">
        <v>1678571.43</v>
      </c>
    </row>
    <row r="2" spans="1:6" ht="18">
      <c r="A2" s="688">
        <v>1000000</v>
      </c>
      <c r="B2" s="838">
        <v>2</v>
      </c>
      <c r="C2" s="840">
        <v>678571.43</v>
      </c>
      <c r="D2">
        <v>2</v>
      </c>
      <c r="F2" s="841">
        <v>778571.43</v>
      </c>
    </row>
    <row r="3" spans="1:6" ht="18">
      <c r="A3" s="688">
        <v>100000</v>
      </c>
      <c r="B3" s="838">
        <v>3</v>
      </c>
      <c r="C3" s="840">
        <f>1078571.43+50000</f>
        <v>1128571.43</v>
      </c>
      <c r="D3">
        <v>3</v>
      </c>
      <c r="F3" s="839">
        <v>600000</v>
      </c>
    </row>
    <row r="4" spans="1:6" ht="18">
      <c r="A4" s="688">
        <v>110000</v>
      </c>
      <c r="B4" s="838">
        <v>4</v>
      </c>
      <c r="C4" s="842">
        <v>900000</v>
      </c>
      <c r="D4">
        <v>4</v>
      </c>
      <c r="F4">
        <v>60000</v>
      </c>
    </row>
    <row r="5" spans="1:6" ht="18">
      <c r="A5" s="688">
        <v>50000</v>
      </c>
      <c r="B5" s="838">
        <v>5</v>
      </c>
      <c r="C5" s="842">
        <v>900000</v>
      </c>
      <c r="D5">
        <v>5</v>
      </c>
      <c r="F5">
        <v>150000</v>
      </c>
    </row>
    <row r="6" spans="1:6" ht="18">
      <c r="A6" s="688">
        <v>50000</v>
      </c>
      <c r="B6" s="838">
        <v>6</v>
      </c>
      <c r="C6" s="840">
        <v>200000</v>
      </c>
      <c r="D6">
        <v>6</v>
      </c>
      <c r="F6" s="688">
        <f>SUM(F1:F5)</f>
        <v>3267142.86</v>
      </c>
    </row>
    <row r="7" spans="1:6" ht="18">
      <c r="A7" s="688">
        <v>50000</v>
      </c>
      <c r="B7" s="838">
        <v>7</v>
      </c>
      <c r="C7" s="840">
        <v>495000</v>
      </c>
      <c r="D7">
        <v>7</v>
      </c>
      <c r="F7">
        <v>3267142.86</v>
      </c>
    </row>
    <row r="8" spans="1:6" ht="18">
      <c r="A8" s="688">
        <v>220000</v>
      </c>
      <c r="B8" s="838">
        <v>8</v>
      </c>
      <c r="C8" s="840">
        <v>500000</v>
      </c>
      <c r="D8">
        <v>8</v>
      </c>
    </row>
    <row r="9" spans="1:6">
      <c r="A9" s="688">
        <v>70000</v>
      </c>
      <c r="B9" s="838">
        <v>9</v>
      </c>
      <c r="C9" s="688">
        <f>SUM(C1:C8)</f>
        <v>5480714.29</v>
      </c>
    </row>
    <row r="10" spans="1:6">
      <c r="A10" s="688">
        <v>145000</v>
      </c>
      <c r="B10" s="838">
        <v>10</v>
      </c>
    </row>
    <row r="11" spans="1:6" ht="18">
      <c r="A11" s="688">
        <v>70000</v>
      </c>
      <c r="B11" s="838">
        <v>11</v>
      </c>
      <c r="C11" s="843">
        <v>5480714.29</v>
      </c>
    </row>
    <row r="12" spans="1:6">
      <c r="A12" s="688">
        <v>110000</v>
      </c>
      <c r="B12" s="838">
        <v>12</v>
      </c>
    </row>
    <row r="13" spans="1:6">
      <c r="A13" s="688">
        <v>50000</v>
      </c>
      <c r="B13" s="838">
        <v>13</v>
      </c>
    </row>
    <row r="14" spans="1:6">
      <c r="A14" s="688">
        <v>100000</v>
      </c>
      <c r="B14" s="838">
        <v>14</v>
      </c>
    </row>
    <row r="15" spans="1:6">
      <c r="A15" s="688">
        <f>SUM(A1:A14)</f>
        <v>2803571.43</v>
      </c>
    </row>
    <row r="17" spans="1:1">
      <c r="A17" s="688">
        <v>2803571.43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15"/>
  <sheetViews>
    <sheetView workbookViewId="0">
      <selection activeCell="B15" sqref="B15"/>
    </sheetView>
  </sheetViews>
  <sheetFormatPr defaultColWidth="9" defaultRowHeight="14.4"/>
  <cols>
    <col min="1" max="1" width="26.109375" style="688" customWidth="1"/>
    <col min="2" max="2" width="29.44140625" style="688" customWidth="1"/>
  </cols>
  <sheetData>
    <row r="1" spans="1:2">
      <c r="A1" s="688">
        <v>100000</v>
      </c>
      <c r="B1" s="688">
        <v>1728571.43</v>
      </c>
    </row>
    <row r="2" spans="1:2">
      <c r="A2" s="688">
        <v>1650000</v>
      </c>
      <c r="B2" s="688">
        <v>3227142.86</v>
      </c>
    </row>
    <row r="3" spans="1:2">
      <c r="A3" s="688">
        <v>100000</v>
      </c>
      <c r="B3" s="688">
        <v>2878571.43</v>
      </c>
    </row>
    <row r="4" spans="1:2">
      <c r="A4" s="688">
        <v>538488</v>
      </c>
      <c r="B4" s="688">
        <v>3267142.86</v>
      </c>
    </row>
    <row r="5" spans="1:2">
      <c r="A5" s="688">
        <v>579680</v>
      </c>
      <c r="B5" s="688">
        <v>1178571.43</v>
      </c>
    </row>
    <row r="6" spans="1:2">
      <c r="A6" s="688">
        <v>471270</v>
      </c>
      <c r="B6" s="688">
        <v>100000</v>
      </c>
    </row>
    <row r="7" spans="1:2">
      <c r="A7" s="688">
        <v>170852</v>
      </c>
      <c r="B7" s="688">
        <v>50000</v>
      </c>
    </row>
    <row r="8" spans="1:2">
      <c r="A8" s="688">
        <v>102000</v>
      </c>
      <c r="B8" s="688">
        <v>1000000</v>
      </c>
    </row>
    <row r="9" spans="1:2">
      <c r="A9" s="688">
        <v>672667</v>
      </c>
      <c r="B9" s="688">
        <v>5480714.29</v>
      </c>
    </row>
    <row r="10" spans="1:2">
      <c r="A10" s="688">
        <v>275000</v>
      </c>
      <c r="B10" s="688">
        <v>2873571.43</v>
      </c>
    </row>
    <row r="11" spans="1:2">
      <c r="A11" s="688">
        <v>796620</v>
      </c>
      <c r="B11" s="688">
        <v>100000</v>
      </c>
    </row>
    <row r="12" spans="1:2">
      <c r="A12" s="688">
        <v>196000</v>
      </c>
      <c r="B12" s="688">
        <v>25000</v>
      </c>
    </row>
    <row r="13" spans="1:2">
      <c r="A13" s="688">
        <f>SUM(A1:A12)</f>
        <v>5652577</v>
      </c>
      <c r="B13" s="688">
        <v>18000000</v>
      </c>
    </row>
    <row r="14" spans="1:2">
      <c r="B14" s="688">
        <v>4500000</v>
      </c>
    </row>
    <row r="15" spans="1:2">
      <c r="B15" s="837">
        <f>SUM(B1:B14)</f>
        <v>44409285.730000004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69"/>
  <sheetViews>
    <sheetView topLeftCell="A3" zoomScale="110" zoomScaleNormal="110" zoomScaleSheetLayoutView="150" workbookViewId="0">
      <selection activeCell="F4" sqref="F4"/>
    </sheetView>
  </sheetViews>
  <sheetFormatPr defaultColWidth="9.109375" defaultRowHeight="14.4"/>
  <cols>
    <col min="1" max="1" width="3" customWidth="1"/>
    <col min="2" max="2" width="20.33203125" customWidth="1"/>
    <col min="3" max="3" width="22.109375" customWidth="1"/>
    <col min="4" max="4" width="17" style="11" customWidth="1"/>
    <col min="5" max="5" width="22.5546875" customWidth="1"/>
    <col min="6" max="6" width="31.5546875" customWidth="1"/>
    <col min="7" max="7" width="19" style="12" customWidth="1"/>
    <col min="8" max="8" width="13.6640625" style="12" customWidth="1"/>
    <col min="9" max="9" width="15.109375" style="12" customWidth="1"/>
    <col min="10" max="10" width="9.88671875" style="13" customWidth="1"/>
    <col min="11" max="11" width="32.88671875" customWidth="1"/>
  </cols>
  <sheetData>
    <row r="1" spans="1:11" ht="18">
      <c r="B1" s="1263" t="s">
        <v>0</v>
      </c>
      <c r="C1" s="1263"/>
      <c r="D1" s="1263"/>
      <c r="E1" s="1263"/>
      <c r="F1" s="1263"/>
      <c r="G1" s="1263"/>
      <c r="H1" s="1263"/>
      <c r="I1" s="1263"/>
      <c r="J1" s="1263"/>
    </row>
    <row r="2" spans="1:11" ht="18">
      <c r="B2" s="1263" t="s">
        <v>831</v>
      </c>
      <c r="C2" s="1263"/>
      <c r="D2" s="1263"/>
      <c r="E2" s="1263"/>
      <c r="F2" s="1263"/>
      <c r="G2" s="1263"/>
      <c r="H2" s="1263"/>
      <c r="I2" s="1263"/>
      <c r="J2" s="1263"/>
    </row>
    <row r="3" spans="1:11" ht="18">
      <c r="B3" s="14"/>
      <c r="C3" s="14"/>
      <c r="D3" s="14"/>
      <c r="E3" s="14"/>
      <c r="F3" s="14"/>
      <c r="G3" s="15"/>
      <c r="H3" s="15"/>
      <c r="I3" s="85"/>
      <c r="J3" s="14"/>
    </row>
    <row r="4" spans="1:11" ht="15.6">
      <c r="B4" s="16" t="s">
        <v>2</v>
      </c>
      <c r="C4" s="16" t="s">
        <v>288</v>
      </c>
      <c r="E4" s="16" t="s">
        <v>8</v>
      </c>
      <c r="F4" s="17">
        <v>891567970</v>
      </c>
    </row>
    <row r="5" spans="1:11" ht="15.6">
      <c r="B5" s="16" t="s">
        <v>4</v>
      </c>
      <c r="C5" s="16" t="s">
        <v>5</v>
      </c>
      <c r="E5" s="16" t="s">
        <v>9</v>
      </c>
      <c r="F5" s="17">
        <v>48194191.149999999</v>
      </c>
    </row>
    <row r="6" spans="1:11" ht="15.6">
      <c r="B6" s="16" t="s">
        <v>6</v>
      </c>
      <c r="C6" s="16" t="s">
        <v>7</v>
      </c>
    </row>
    <row r="8" spans="1:11" ht="15" customHeight="1">
      <c r="B8" s="1240" t="s">
        <v>10</v>
      </c>
      <c r="C8" s="1240" t="s">
        <v>12</v>
      </c>
      <c r="D8" s="1240" t="s">
        <v>289</v>
      </c>
      <c r="E8" s="1245" t="s">
        <v>14</v>
      </c>
      <c r="F8" s="1240" t="s">
        <v>290</v>
      </c>
      <c r="G8" s="1264" t="s">
        <v>17</v>
      </c>
      <c r="H8" s="1265"/>
      <c r="I8" s="1265"/>
      <c r="J8" s="1238" t="s">
        <v>291</v>
      </c>
    </row>
    <row r="9" spans="1:11" ht="21" customHeight="1">
      <c r="B9" s="1241"/>
      <c r="C9" s="1241"/>
      <c r="D9" s="1241"/>
      <c r="E9" s="1246"/>
      <c r="F9" s="1241"/>
      <c r="G9" s="1266" t="s">
        <v>32</v>
      </c>
      <c r="H9" s="1267"/>
      <c r="I9" s="1267"/>
      <c r="J9" s="1239"/>
    </row>
    <row r="10" spans="1:11" ht="18">
      <c r="B10" s="1065" t="s">
        <v>27</v>
      </c>
      <c r="C10" s="1065" t="s">
        <v>28</v>
      </c>
      <c r="D10" s="1066" t="s">
        <v>29</v>
      </c>
      <c r="E10" s="1065" t="s">
        <v>30</v>
      </c>
      <c r="F10" s="1067" t="s">
        <v>31</v>
      </c>
      <c r="G10" s="18" t="s">
        <v>23</v>
      </c>
      <c r="H10" s="18" t="s">
        <v>24</v>
      </c>
      <c r="I10" s="86" t="s">
        <v>25</v>
      </c>
      <c r="J10" s="1066" t="s">
        <v>33</v>
      </c>
    </row>
    <row r="11" spans="1:11" s="95" customFormat="1" ht="18">
      <c r="B11" s="1068" t="s">
        <v>292</v>
      </c>
      <c r="C11" s="19"/>
      <c r="D11" s="20"/>
      <c r="E11" s="19"/>
      <c r="F11" s="21"/>
      <c r="G11" s="22"/>
      <c r="H11" s="22"/>
      <c r="I11" s="87"/>
      <c r="J11" s="20"/>
    </row>
    <row r="12" spans="1:11" s="8" customFormat="1" ht="126">
      <c r="A12" s="8">
        <v>1</v>
      </c>
      <c r="B12" s="128" t="s">
        <v>832</v>
      </c>
      <c r="C12" s="1069" t="s">
        <v>359</v>
      </c>
      <c r="D12" s="91" t="s">
        <v>360</v>
      </c>
      <c r="E12" s="1069" t="s">
        <v>361</v>
      </c>
      <c r="F12" s="128" t="s">
        <v>833</v>
      </c>
      <c r="G12" s="149" t="s">
        <v>834</v>
      </c>
      <c r="H12" s="147"/>
      <c r="I12" s="147"/>
      <c r="J12" s="128" t="s">
        <v>71</v>
      </c>
      <c r="K12" s="8" t="s">
        <v>835</v>
      </c>
    </row>
    <row r="13" spans="1:11" s="8" customFormat="1" ht="302.25" customHeight="1">
      <c r="A13" s="8">
        <v>2</v>
      </c>
      <c r="B13" s="772" t="s">
        <v>836</v>
      </c>
      <c r="C13" s="708" t="s">
        <v>837</v>
      </c>
      <c r="D13" s="91" t="s">
        <v>352</v>
      </c>
      <c r="E13" s="1069" t="s">
        <v>353</v>
      </c>
      <c r="F13" s="128" t="s">
        <v>838</v>
      </c>
      <c r="G13" s="149" t="s">
        <v>839</v>
      </c>
      <c r="H13" s="149" t="s">
        <v>840</v>
      </c>
      <c r="I13" s="149"/>
      <c r="J13" s="128" t="s">
        <v>71</v>
      </c>
    </row>
    <row r="14" spans="1:11" s="8" customFormat="1" ht="351" customHeight="1">
      <c r="A14" s="8">
        <v>3</v>
      </c>
      <c r="B14" s="757" t="s">
        <v>841</v>
      </c>
      <c r="C14" s="1069" t="s">
        <v>842</v>
      </c>
      <c r="D14" s="1070" t="s">
        <v>843</v>
      </c>
      <c r="E14" s="1069" t="s">
        <v>844</v>
      </c>
      <c r="F14" s="1069" t="s">
        <v>845</v>
      </c>
      <c r="G14" s="130" t="s">
        <v>846</v>
      </c>
      <c r="H14" s="67"/>
      <c r="I14" s="67"/>
      <c r="J14" s="128" t="s">
        <v>71</v>
      </c>
      <c r="K14" s="8" t="s">
        <v>847</v>
      </c>
    </row>
    <row r="15" spans="1:11" s="8" customFormat="1" ht="230.25" customHeight="1">
      <c r="A15" s="8">
        <v>4</v>
      </c>
      <c r="B15" s="148" t="s">
        <v>848</v>
      </c>
      <c r="C15" s="1069" t="s">
        <v>849</v>
      </c>
      <c r="D15" s="1069" t="s">
        <v>295</v>
      </c>
      <c r="E15" s="1069" t="s">
        <v>296</v>
      </c>
      <c r="F15" s="1069" t="s">
        <v>850</v>
      </c>
      <c r="G15" s="130" t="s">
        <v>851</v>
      </c>
      <c r="H15" s="67"/>
      <c r="I15" s="67"/>
      <c r="J15" s="1069" t="s">
        <v>71</v>
      </c>
    </row>
    <row r="16" spans="1:11" s="8" customFormat="1" ht="180.75" customHeight="1">
      <c r="A16" s="1321">
        <v>5</v>
      </c>
      <c r="B16" s="1323" t="s">
        <v>852</v>
      </c>
      <c r="C16" s="1323" t="s">
        <v>853</v>
      </c>
      <c r="D16" s="128" t="s">
        <v>854</v>
      </c>
      <c r="E16" s="91" t="s">
        <v>855</v>
      </c>
      <c r="F16" s="1069" t="s">
        <v>856</v>
      </c>
      <c r="G16" s="130" t="s">
        <v>857</v>
      </c>
      <c r="H16" s="67"/>
      <c r="I16" s="67"/>
      <c r="J16" s="1069" t="s">
        <v>830</v>
      </c>
    </row>
    <row r="17" spans="1:11" s="8" customFormat="1" ht="201.6">
      <c r="A17" s="1321"/>
      <c r="B17" s="1324"/>
      <c r="C17" s="1324"/>
      <c r="D17" s="128" t="s">
        <v>858</v>
      </c>
      <c r="E17" s="91" t="s">
        <v>859</v>
      </c>
      <c r="F17" s="1069" t="s">
        <v>860</v>
      </c>
      <c r="G17" s="130" t="s">
        <v>861</v>
      </c>
      <c r="H17" s="67"/>
      <c r="I17" s="67"/>
      <c r="J17" s="1069" t="s">
        <v>830</v>
      </c>
    </row>
    <row r="18" spans="1:11" s="8" customFormat="1" ht="118.5" customHeight="1">
      <c r="A18" s="1321"/>
      <c r="B18" s="1324"/>
      <c r="C18" s="1324"/>
      <c r="D18" s="128" t="s">
        <v>862</v>
      </c>
      <c r="E18" s="91" t="s">
        <v>863</v>
      </c>
      <c r="F18" s="1069" t="s">
        <v>864</v>
      </c>
      <c r="G18" s="130" t="s">
        <v>865</v>
      </c>
      <c r="H18" s="67"/>
      <c r="I18" s="67"/>
      <c r="J18" s="1069" t="s">
        <v>830</v>
      </c>
    </row>
    <row r="19" spans="1:11" s="8" customFormat="1" ht="201.6">
      <c r="A19" s="1321"/>
      <c r="B19" s="1324"/>
      <c r="C19" s="1324"/>
      <c r="D19" s="128" t="s">
        <v>866</v>
      </c>
      <c r="E19" s="91" t="s">
        <v>867</v>
      </c>
      <c r="F19" s="1069" t="s">
        <v>868</v>
      </c>
      <c r="G19" s="130" t="s">
        <v>869</v>
      </c>
      <c r="H19" s="67"/>
      <c r="I19" s="67"/>
      <c r="J19" s="1069" t="s">
        <v>830</v>
      </c>
    </row>
    <row r="20" spans="1:11" s="8" customFormat="1" ht="268.8">
      <c r="A20" s="1321"/>
      <c r="B20" s="1325"/>
      <c r="C20" s="1325"/>
      <c r="D20" s="128" t="s">
        <v>870</v>
      </c>
      <c r="E20" s="91" t="s">
        <v>871</v>
      </c>
      <c r="F20" s="1069" t="s">
        <v>872</v>
      </c>
      <c r="G20" s="130" t="s">
        <v>873</v>
      </c>
      <c r="H20" s="67"/>
      <c r="I20" s="67"/>
      <c r="J20" s="1069" t="s">
        <v>830</v>
      </c>
    </row>
    <row r="21" spans="1:11" s="8" customFormat="1" ht="72">
      <c r="A21" s="829"/>
      <c r="B21" s="718"/>
      <c r="C21" s="718"/>
      <c r="D21" s="128" t="s">
        <v>874</v>
      </c>
      <c r="E21" s="91" t="s">
        <v>875</v>
      </c>
      <c r="F21" s="1069" t="s">
        <v>876</v>
      </c>
      <c r="G21" s="130" t="s">
        <v>877</v>
      </c>
      <c r="H21" s="67"/>
      <c r="I21" s="67"/>
      <c r="J21" s="91"/>
    </row>
    <row r="22" spans="1:11" s="8" customFormat="1" ht="115.2">
      <c r="A22" s="8">
        <v>6</v>
      </c>
      <c r="B22" s="129" t="s">
        <v>878</v>
      </c>
      <c r="C22" s="129" t="s">
        <v>879</v>
      </c>
      <c r="D22" s="128" t="s">
        <v>874</v>
      </c>
      <c r="E22" s="91" t="s">
        <v>875</v>
      </c>
      <c r="F22" s="1069" t="s">
        <v>880</v>
      </c>
      <c r="G22" s="130" t="s">
        <v>877</v>
      </c>
      <c r="H22" s="67"/>
      <c r="I22" s="67"/>
      <c r="J22" s="1069" t="s">
        <v>830</v>
      </c>
      <c r="K22" s="8" t="s">
        <v>881</v>
      </c>
    </row>
    <row r="23" spans="1:11" s="8" customFormat="1" ht="409.6">
      <c r="A23" s="810">
        <v>7</v>
      </c>
      <c r="B23" s="811" t="s">
        <v>882</v>
      </c>
      <c r="C23" s="811" t="s">
        <v>883</v>
      </c>
      <c r="D23" s="812" t="s">
        <v>884</v>
      </c>
      <c r="E23" s="1242" t="s">
        <v>367</v>
      </c>
      <c r="F23" s="1069" t="s">
        <v>885</v>
      </c>
      <c r="G23" s="130"/>
      <c r="H23" s="67"/>
      <c r="I23" s="826" t="s">
        <v>886</v>
      </c>
      <c r="J23" s="1069" t="s">
        <v>309</v>
      </c>
    </row>
    <row r="24" spans="1:11" s="8" customFormat="1" ht="67.2">
      <c r="A24" s="810"/>
      <c r="B24" s="813"/>
      <c r="C24" s="813"/>
      <c r="D24" s="812" t="s">
        <v>887</v>
      </c>
      <c r="E24" s="1243"/>
      <c r="F24" s="1069" t="s">
        <v>888</v>
      </c>
      <c r="G24" s="130"/>
      <c r="H24" s="67"/>
      <c r="I24" s="826" t="s">
        <v>889</v>
      </c>
      <c r="J24" s="1069" t="s">
        <v>309</v>
      </c>
    </row>
    <row r="25" spans="1:11" s="8" customFormat="1" ht="151.19999999999999">
      <c r="A25" s="810"/>
      <c r="B25" s="813"/>
      <c r="C25" s="813"/>
      <c r="D25" s="812" t="s">
        <v>890</v>
      </c>
      <c r="E25" s="1243"/>
      <c r="F25" s="1069" t="s">
        <v>891</v>
      </c>
      <c r="G25" s="130"/>
      <c r="H25" s="67"/>
      <c r="I25" s="826" t="s">
        <v>892</v>
      </c>
      <c r="J25" s="1069" t="s">
        <v>309</v>
      </c>
    </row>
    <row r="26" spans="1:11" s="8" customFormat="1" ht="67.2">
      <c r="A26" s="810"/>
      <c r="B26" s="813"/>
      <c r="C26" s="813"/>
      <c r="D26" s="814" t="s">
        <v>893</v>
      </c>
      <c r="E26" s="1243"/>
      <c r="F26" s="1069" t="s">
        <v>894</v>
      </c>
      <c r="G26" s="130"/>
      <c r="H26" s="67"/>
      <c r="I26" s="827" t="s">
        <v>895</v>
      </c>
      <c r="J26" s="1069" t="s">
        <v>309</v>
      </c>
    </row>
    <row r="27" spans="1:11" s="8" customFormat="1" ht="108">
      <c r="A27" s="810"/>
      <c r="B27" s="813"/>
      <c r="C27" s="813"/>
      <c r="D27" s="815" t="s">
        <v>896</v>
      </c>
      <c r="E27" s="1243"/>
      <c r="F27" s="1069" t="s">
        <v>897</v>
      </c>
      <c r="G27" s="130"/>
      <c r="H27" s="67"/>
      <c r="I27" s="828" t="s">
        <v>898</v>
      </c>
      <c r="J27" s="1069" t="s">
        <v>309</v>
      </c>
    </row>
    <row r="28" spans="1:11" s="8" customFormat="1" ht="184.8">
      <c r="A28" s="810"/>
      <c r="B28" s="813"/>
      <c r="C28" s="813"/>
      <c r="D28" s="815" t="s">
        <v>899</v>
      </c>
      <c r="E28" s="1243"/>
      <c r="F28" s="1069" t="s">
        <v>900</v>
      </c>
      <c r="G28" s="130"/>
      <c r="H28" s="67"/>
      <c r="I28" s="827" t="s">
        <v>901</v>
      </c>
      <c r="J28" s="1069" t="s">
        <v>309</v>
      </c>
    </row>
    <row r="29" spans="1:11" s="8" customFormat="1" ht="108">
      <c r="A29" s="810"/>
      <c r="B29" s="813"/>
      <c r="C29" s="816"/>
      <c r="D29" s="815" t="s">
        <v>902</v>
      </c>
      <c r="E29" s="1244"/>
      <c r="F29" s="1069" t="s">
        <v>903</v>
      </c>
      <c r="G29" s="130"/>
      <c r="H29" s="67"/>
      <c r="I29" s="828" t="s">
        <v>904</v>
      </c>
      <c r="J29" s="1069" t="s">
        <v>309</v>
      </c>
    </row>
    <row r="30" spans="1:11" s="8" customFormat="1" ht="151.19999999999999">
      <c r="A30" s="1321">
        <v>8</v>
      </c>
      <c r="B30" s="1323" t="s">
        <v>905</v>
      </c>
      <c r="C30" s="129" t="s">
        <v>906</v>
      </c>
      <c r="D30" s="128" t="s">
        <v>907</v>
      </c>
      <c r="E30" s="91" t="s">
        <v>908</v>
      </c>
      <c r="F30" s="1069" t="s">
        <v>909</v>
      </c>
      <c r="G30" s="130" t="s">
        <v>910</v>
      </c>
      <c r="H30" s="67"/>
      <c r="I30" s="67"/>
      <c r="J30" s="1069" t="s">
        <v>241</v>
      </c>
    </row>
    <row r="31" spans="1:11" s="8" customFormat="1" ht="90">
      <c r="A31" s="1321"/>
      <c r="B31" s="1324"/>
      <c r="C31" s="129" t="s">
        <v>911</v>
      </c>
      <c r="D31" s="1275" t="s">
        <v>912</v>
      </c>
      <c r="E31" s="91" t="s">
        <v>913</v>
      </c>
      <c r="F31" s="1069" t="s">
        <v>914</v>
      </c>
      <c r="G31" s="130" t="s">
        <v>915</v>
      </c>
      <c r="H31" s="67"/>
      <c r="I31" s="67"/>
      <c r="J31" s="1069" t="s">
        <v>241</v>
      </c>
    </row>
    <row r="32" spans="1:11" s="8" customFormat="1" ht="180">
      <c r="A32" s="1321"/>
      <c r="B32" s="1324"/>
      <c r="C32" s="129" t="s">
        <v>916</v>
      </c>
      <c r="D32" s="1308"/>
      <c r="E32" s="91" t="s">
        <v>917</v>
      </c>
      <c r="F32" s="91" t="s">
        <v>918</v>
      </c>
      <c r="G32" s="130" t="s">
        <v>919</v>
      </c>
      <c r="H32" s="67"/>
      <c r="I32" s="67"/>
      <c r="J32" s="1069" t="s">
        <v>241</v>
      </c>
    </row>
    <row r="33" spans="1:11" s="8" customFormat="1" ht="144">
      <c r="A33" s="1321"/>
      <c r="B33" s="1325"/>
      <c r="C33" s="129" t="s">
        <v>920</v>
      </c>
      <c r="D33" s="128" t="s">
        <v>921</v>
      </c>
      <c r="E33" s="91" t="s">
        <v>922</v>
      </c>
      <c r="F33" s="1069" t="s">
        <v>923</v>
      </c>
      <c r="G33" s="130" t="s">
        <v>924</v>
      </c>
      <c r="H33" s="67"/>
      <c r="I33" s="67"/>
      <c r="J33" s="1069" t="s">
        <v>241</v>
      </c>
    </row>
    <row r="34" spans="1:11" s="8" customFormat="1" ht="108">
      <c r="A34" s="8">
        <v>9</v>
      </c>
      <c r="B34" s="129" t="s">
        <v>925</v>
      </c>
      <c r="C34" s="129" t="s">
        <v>926</v>
      </c>
      <c r="D34" s="128" t="s">
        <v>927</v>
      </c>
      <c r="E34" s="91" t="s">
        <v>928</v>
      </c>
      <c r="F34" s="1069" t="s">
        <v>929</v>
      </c>
      <c r="G34" s="130" t="s">
        <v>930</v>
      </c>
      <c r="H34" s="67"/>
      <c r="I34" s="67"/>
      <c r="J34" s="1069" t="s">
        <v>241</v>
      </c>
    </row>
    <row r="35" spans="1:11" s="8" customFormat="1" ht="184.8">
      <c r="A35" s="8">
        <v>10</v>
      </c>
      <c r="B35" s="128" t="s">
        <v>931</v>
      </c>
      <c r="C35" s="128" t="s">
        <v>314</v>
      </c>
      <c r="D35" s="1069" t="s">
        <v>315</v>
      </c>
      <c r="E35" s="1069" t="s">
        <v>932</v>
      </c>
      <c r="F35" s="128" t="s">
        <v>933</v>
      </c>
      <c r="G35" s="812" t="s">
        <v>934</v>
      </c>
      <c r="H35" s="128"/>
      <c r="I35" s="147"/>
      <c r="J35" s="128" t="s">
        <v>319</v>
      </c>
      <c r="K35" s="8" t="s">
        <v>935</v>
      </c>
    </row>
    <row r="36" spans="1:11" s="8" customFormat="1" ht="168" customHeight="1">
      <c r="A36" s="1321">
        <v>11</v>
      </c>
      <c r="B36" s="1242" t="s">
        <v>936</v>
      </c>
      <c r="C36" s="1242" t="s">
        <v>321</v>
      </c>
      <c r="D36" s="1320" t="s">
        <v>937</v>
      </c>
      <c r="E36" s="1320" t="s">
        <v>938</v>
      </c>
      <c r="F36" s="1275" t="s">
        <v>939</v>
      </c>
      <c r="G36" s="830" t="s">
        <v>940</v>
      </c>
      <c r="H36" s="1314" t="s">
        <v>941</v>
      </c>
      <c r="I36" s="1314"/>
      <c r="J36" s="1275" t="s">
        <v>319</v>
      </c>
    </row>
    <row r="37" spans="1:11" s="8" customFormat="1" ht="33.6">
      <c r="A37" s="1321"/>
      <c r="B37" s="1243"/>
      <c r="C37" s="1243"/>
      <c r="D37" s="1243"/>
      <c r="E37" s="1243"/>
      <c r="F37" s="1276"/>
      <c r="G37" s="831" t="s">
        <v>942</v>
      </c>
      <c r="H37" s="1315"/>
      <c r="I37" s="1315"/>
      <c r="J37" s="1276"/>
    </row>
    <row r="38" spans="1:11" s="8" customFormat="1" ht="18">
      <c r="A38" s="1321"/>
      <c r="B38" s="1244"/>
      <c r="C38" s="1244"/>
      <c r="D38" s="1244"/>
      <c r="E38" s="1244"/>
      <c r="F38" s="1308"/>
      <c r="G38" s="832" t="s">
        <v>943</v>
      </c>
      <c r="H38" s="1316"/>
      <c r="I38" s="1316"/>
      <c r="J38" s="1308"/>
    </row>
    <row r="39" spans="1:11" s="8" customFormat="1" ht="174.75" customHeight="1">
      <c r="A39" s="8">
        <v>12</v>
      </c>
      <c r="B39" s="148" t="s">
        <v>326</v>
      </c>
      <c r="C39" s="1069" t="s">
        <v>327</v>
      </c>
      <c r="D39" s="91" t="s">
        <v>328</v>
      </c>
      <c r="E39" s="1069" t="s">
        <v>329</v>
      </c>
      <c r="F39" s="128" t="s">
        <v>944</v>
      </c>
      <c r="G39" s="823" t="s">
        <v>945</v>
      </c>
      <c r="H39" s="147"/>
      <c r="I39" s="147"/>
      <c r="J39" s="128" t="s">
        <v>319</v>
      </c>
    </row>
    <row r="40" spans="1:11" s="8" customFormat="1" ht="180">
      <c r="A40" s="8">
        <v>13</v>
      </c>
      <c r="B40" s="708" t="s">
        <v>946</v>
      </c>
      <c r="C40" s="128" t="s">
        <v>333</v>
      </c>
      <c r="D40" s="91" t="s">
        <v>334</v>
      </c>
      <c r="E40" s="91" t="s">
        <v>947</v>
      </c>
      <c r="F40" s="128" t="s">
        <v>948</v>
      </c>
      <c r="G40" s="823" t="s">
        <v>949</v>
      </c>
      <c r="H40" s="147"/>
      <c r="I40" s="149" t="s">
        <v>950</v>
      </c>
      <c r="J40" s="128" t="s">
        <v>319</v>
      </c>
    </row>
    <row r="41" spans="1:11" s="8" customFormat="1" ht="108">
      <c r="A41" s="8">
        <v>14</v>
      </c>
      <c r="B41" s="708" t="s">
        <v>951</v>
      </c>
      <c r="C41" s="128" t="s">
        <v>952</v>
      </c>
      <c r="D41" s="91" t="s">
        <v>953</v>
      </c>
      <c r="E41" s="91" t="s">
        <v>954</v>
      </c>
      <c r="F41" s="128" t="s">
        <v>955</v>
      </c>
      <c r="G41" s="823" t="s">
        <v>956</v>
      </c>
      <c r="H41" s="147"/>
      <c r="I41" s="149"/>
      <c r="J41" s="128" t="s">
        <v>319</v>
      </c>
    </row>
    <row r="42" spans="1:11" s="8" customFormat="1" ht="230.25" customHeight="1">
      <c r="A42" s="8">
        <v>15</v>
      </c>
      <c r="B42" s="708" t="s">
        <v>957</v>
      </c>
      <c r="C42" s="708" t="s">
        <v>958</v>
      </c>
      <c r="D42" s="91" t="s">
        <v>346</v>
      </c>
      <c r="E42" s="1071" t="s">
        <v>959</v>
      </c>
      <c r="F42" s="1071" t="s">
        <v>960</v>
      </c>
      <c r="G42" s="823" t="s">
        <v>961</v>
      </c>
      <c r="H42" s="149" t="s">
        <v>962</v>
      </c>
      <c r="I42" s="147"/>
      <c r="J42" s="128" t="s">
        <v>319</v>
      </c>
    </row>
    <row r="43" spans="1:11" s="8" customFormat="1" ht="98.25" customHeight="1">
      <c r="A43" s="8">
        <v>16</v>
      </c>
      <c r="B43" s="708" t="s">
        <v>963</v>
      </c>
      <c r="C43" s="708" t="s">
        <v>964</v>
      </c>
      <c r="D43" s="91" t="s">
        <v>965</v>
      </c>
      <c r="E43" s="1071" t="s">
        <v>966</v>
      </c>
      <c r="F43" s="1071" t="s">
        <v>967</v>
      </c>
      <c r="G43" s="823" t="s">
        <v>968</v>
      </c>
      <c r="H43" s="149"/>
      <c r="I43" s="147"/>
      <c r="J43" s="128" t="s">
        <v>319</v>
      </c>
    </row>
    <row r="44" spans="1:11" s="97" customFormat="1" ht="98.25" customHeight="1">
      <c r="A44" s="1322">
        <v>17</v>
      </c>
      <c r="B44" s="1309" t="s">
        <v>969</v>
      </c>
      <c r="C44" s="1275" t="s">
        <v>970</v>
      </c>
      <c r="D44" s="1275" t="s">
        <v>971</v>
      </c>
      <c r="E44" s="1275" t="s">
        <v>972</v>
      </c>
      <c r="F44" s="1275" t="s">
        <v>973</v>
      </c>
      <c r="G44" s="1309" t="s">
        <v>974</v>
      </c>
      <c r="H44" s="1317"/>
      <c r="I44" s="1317"/>
      <c r="J44" s="1309" t="s">
        <v>319</v>
      </c>
    </row>
    <row r="45" spans="1:11" s="97" customFormat="1" ht="16.8">
      <c r="A45" s="1322"/>
      <c r="B45" s="1312"/>
      <c r="C45" s="1276"/>
      <c r="D45" s="1276"/>
      <c r="E45" s="1276"/>
      <c r="F45" s="1276"/>
      <c r="G45" s="1312"/>
      <c r="H45" s="1318"/>
      <c r="I45" s="1318"/>
      <c r="J45" s="1310"/>
    </row>
    <row r="46" spans="1:11" s="97" customFormat="1" ht="16.8">
      <c r="A46" s="1322"/>
      <c r="B46" s="1312"/>
      <c r="C46" s="1276"/>
      <c r="D46" s="1276"/>
      <c r="E46" s="1276"/>
      <c r="F46" s="1276"/>
      <c r="G46" s="1312"/>
      <c r="H46" s="1318"/>
      <c r="I46" s="1318"/>
      <c r="J46" s="1310"/>
    </row>
    <row r="47" spans="1:11" s="97" customFormat="1" ht="16.8">
      <c r="A47" s="1322"/>
      <c r="B47" s="1312"/>
      <c r="C47" s="1276"/>
      <c r="D47" s="1276"/>
      <c r="E47" s="1276"/>
      <c r="F47" s="1276"/>
      <c r="G47" s="1312"/>
      <c r="H47" s="1318"/>
      <c r="I47" s="1318"/>
      <c r="J47" s="1310"/>
    </row>
    <row r="48" spans="1:11" s="97" customFormat="1" ht="16.8">
      <c r="A48" s="1322"/>
      <c r="B48" s="1312"/>
      <c r="C48" s="1276"/>
      <c r="D48" s="1276"/>
      <c r="E48" s="1276"/>
      <c r="F48" s="1276"/>
      <c r="G48" s="1312"/>
      <c r="H48" s="1318"/>
      <c r="I48" s="1318"/>
      <c r="J48" s="1310"/>
    </row>
    <row r="49" spans="1:11" s="97" customFormat="1" ht="16.8">
      <c r="A49" s="1322"/>
      <c r="B49" s="1312"/>
      <c r="C49" s="1276"/>
      <c r="D49" s="1276"/>
      <c r="E49" s="1276"/>
      <c r="F49" s="1276"/>
      <c r="G49" s="1312"/>
      <c r="H49" s="1318"/>
      <c r="I49" s="1318"/>
      <c r="J49" s="1310"/>
    </row>
    <row r="50" spans="1:11" s="97" customFormat="1" ht="16.8">
      <c r="A50" s="1322"/>
      <c r="B50" s="1312"/>
      <c r="C50" s="1276"/>
      <c r="D50" s="1276"/>
      <c r="E50" s="1276"/>
      <c r="F50" s="1276"/>
      <c r="G50" s="1312"/>
      <c r="H50" s="1318"/>
      <c r="I50" s="1318"/>
      <c r="J50" s="1310"/>
    </row>
    <row r="51" spans="1:11" s="97" customFormat="1" ht="34.5" customHeight="1">
      <c r="A51" s="1322"/>
      <c r="B51" s="1312"/>
      <c r="C51" s="1276"/>
      <c r="D51" s="1276"/>
      <c r="E51" s="1276"/>
      <c r="F51" s="1276"/>
      <c r="G51" s="1312"/>
      <c r="H51" s="1318"/>
      <c r="I51" s="1318"/>
      <c r="J51" s="1310"/>
    </row>
    <row r="52" spans="1:11" s="97" customFormat="1" ht="215.25" customHeight="1">
      <c r="A52" s="1322"/>
      <c r="B52" s="1313"/>
      <c r="C52" s="1308"/>
      <c r="D52" s="1308"/>
      <c r="E52" s="1308"/>
      <c r="F52" s="1308"/>
      <c r="G52" s="1313"/>
      <c r="H52" s="1319"/>
      <c r="I52" s="1319"/>
      <c r="J52" s="1311"/>
    </row>
    <row r="53" spans="1:11" s="8" customFormat="1" ht="139.5" customHeight="1">
      <c r="A53" s="128">
        <v>2</v>
      </c>
      <c r="B53" s="129" t="s">
        <v>975</v>
      </c>
      <c r="C53" s="129" t="s">
        <v>976</v>
      </c>
      <c r="D53" s="128" t="s">
        <v>977</v>
      </c>
      <c r="E53" s="91" t="s">
        <v>978</v>
      </c>
      <c r="F53" s="1069" t="s">
        <v>979</v>
      </c>
      <c r="G53" s="130" t="s">
        <v>980</v>
      </c>
      <c r="H53" s="67"/>
      <c r="I53" s="67"/>
      <c r="J53" s="1069" t="s">
        <v>319</v>
      </c>
      <c r="K53" s="8" t="s">
        <v>981</v>
      </c>
    </row>
    <row r="54" spans="1:11" s="8" customFormat="1" ht="24" customHeight="1">
      <c r="B54" s="129" t="s">
        <v>412</v>
      </c>
      <c r="C54" s="129"/>
      <c r="D54" s="128"/>
      <c r="E54" s="91"/>
      <c r="F54" s="91"/>
      <c r="G54" s="143">
        <v>11537445</v>
      </c>
      <c r="H54" s="144">
        <v>19836759</v>
      </c>
      <c r="I54" s="143" t="s">
        <v>982</v>
      </c>
      <c r="J54" s="91"/>
    </row>
    <row r="55" spans="1:11" s="8" customFormat="1" ht="18">
      <c r="B55" s="1086" t="s">
        <v>413</v>
      </c>
      <c r="C55" s="145"/>
      <c r="D55" s="91"/>
      <c r="E55" s="91"/>
      <c r="F55" s="128"/>
      <c r="G55" s="146"/>
      <c r="H55" s="147"/>
      <c r="I55" s="147"/>
      <c r="J55" s="128"/>
    </row>
    <row r="56" spans="1:11" s="8" customFormat="1" ht="201.6">
      <c r="A56" s="128">
        <v>1</v>
      </c>
      <c r="B56" s="148" t="s">
        <v>420</v>
      </c>
      <c r="C56" s="1069" t="s">
        <v>421</v>
      </c>
      <c r="D56" s="91" t="s">
        <v>422</v>
      </c>
      <c r="E56" s="1069" t="s">
        <v>423</v>
      </c>
      <c r="F56" s="128" t="s">
        <v>983</v>
      </c>
      <c r="G56" s="149" t="s">
        <v>984</v>
      </c>
      <c r="H56" s="147"/>
      <c r="I56" s="147"/>
      <c r="J56" s="128" t="s">
        <v>71</v>
      </c>
    </row>
    <row r="57" spans="1:11" s="8" customFormat="1" ht="53.25" hidden="1" customHeight="1">
      <c r="A57" s="128"/>
      <c r="B57" s="62"/>
      <c r="C57" s="63"/>
      <c r="D57" s="64"/>
      <c r="E57" s="65"/>
      <c r="F57" s="66"/>
      <c r="G57" s="67"/>
      <c r="H57" s="67"/>
      <c r="I57" s="67">
        <f>SUM(G57:H57)</f>
        <v>0</v>
      </c>
      <c r="J57" s="91"/>
    </row>
    <row r="58" spans="1:11" s="8" customFormat="1" ht="19.2">
      <c r="B58" s="68" t="s">
        <v>426</v>
      </c>
      <c r="C58" s="64"/>
      <c r="D58" s="64"/>
      <c r="E58" s="65"/>
      <c r="F58" s="66"/>
      <c r="G58" s="150">
        <v>534200</v>
      </c>
      <c r="H58" s="67"/>
      <c r="I58" s="67"/>
      <c r="J58" s="91"/>
    </row>
    <row r="59" spans="1:11" s="9" customFormat="1" ht="54">
      <c r="B59" s="1330" t="s">
        <v>427</v>
      </c>
      <c r="C59" s="1331"/>
      <c r="D59" s="1332"/>
      <c r="E59" s="833" t="s">
        <v>428</v>
      </c>
      <c r="F59" s="834" t="s">
        <v>429</v>
      </c>
      <c r="G59" s="1333" t="s">
        <v>430</v>
      </c>
      <c r="H59" s="1334"/>
      <c r="I59" s="1335"/>
      <c r="J59" s="834" t="s">
        <v>431</v>
      </c>
    </row>
    <row r="60" spans="1:11" s="10" customFormat="1" ht="18">
      <c r="B60" s="1326" t="s">
        <v>21</v>
      </c>
      <c r="C60" s="1326"/>
      <c r="D60" s="1326"/>
      <c r="E60" s="835" t="s">
        <v>34</v>
      </c>
      <c r="F60" s="835" t="s">
        <v>432</v>
      </c>
      <c r="G60" s="1327" t="s">
        <v>433</v>
      </c>
      <c r="H60" s="1328"/>
      <c r="I60" s="1329"/>
      <c r="J60" s="836" t="s">
        <v>434</v>
      </c>
    </row>
    <row r="61" spans="1:11" s="9" customFormat="1" ht="50.25" customHeight="1">
      <c r="B61" s="1256"/>
      <c r="C61" s="1256"/>
      <c r="D61" s="1256"/>
      <c r="E61" s="72"/>
      <c r="F61" s="73"/>
      <c r="G61" s="74"/>
      <c r="H61" s="74"/>
      <c r="I61" s="74"/>
      <c r="J61" s="93"/>
    </row>
    <row r="62" spans="1:11" s="9" customFormat="1" ht="18">
      <c r="B62" s="1257" t="s">
        <v>436</v>
      </c>
      <c r="C62" s="1258"/>
      <c r="D62" s="1259"/>
      <c r="E62" s="72"/>
      <c r="F62" s="72"/>
      <c r="G62" s="74"/>
      <c r="H62" s="74"/>
      <c r="I62" s="74"/>
      <c r="J62" s="93"/>
    </row>
    <row r="63" spans="1:11" s="9" customFormat="1" ht="19.2">
      <c r="B63" s="1257" t="s">
        <v>437</v>
      </c>
      <c r="C63" s="1258"/>
      <c r="D63" s="1259"/>
      <c r="E63" s="72"/>
      <c r="F63" s="72"/>
      <c r="G63" s="1260"/>
      <c r="H63" s="1261"/>
      <c r="I63" s="1262"/>
      <c r="J63" s="93"/>
    </row>
    <row r="64" spans="1:11" s="9" customFormat="1" ht="18">
      <c r="B64" s="76"/>
      <c r="C64" s="76"/>
      <c r="D64" s="76"/>
      <c r="G64" s="77"/>
      <c r="H64" s="77"/>
      <c r="I64" s="77"/>
      <c r="J64" s="94"/>
    </row>
    <row r="65" spans="2:10" s="9" customFormat="1" ht="41.25" customHeight="1">
      <c r="B65" s="78" t="s">
        <v>438</v>
      </c>
      <c r="C65" s="76"/>
      <c r="D65" s="8"/>
      <c r="E65" s="8" t="s">
        <v>439</v>
      </c>
      <c r="G65" s="79" t="s">
        <v>119</v>
      </c>
      <c r="H65" s="77"/>
      <c r="I65" s="77"/>
      <c r="J65" s="94"/>
    </row>
    <row r="66" spans="2:10" s="9" customFormat="1" ht="17.25" customHeight="1">
      <c r="B66" s="1247" t="s">
        <v>440</v>
      </c>
      <c r="C66" s="1247"/>
      <c r="E66" s="1248" t="s">
        <v>985</v>
      </c>
      <c r="F66" s="1248"/>
      <c r="G66" s="151">
        <v>42877</v>
      </c>
      <c r="H66" s="77"/>
      <c r="I66" s="77"/>
      <c r="J66" s="94"/>
    </row>
    <row r="67" spans="2:10" s="9" customFormat="1" ht="18">
      <c r="B67" s="1249" t="s">
        <v>986</v>
      </c>
      <c r="C67" s="1249"/>
      <c r="D67" s="81"/>
      <c r="E67" s="1250" t="s">
        <v>443</v>
      </c>
      <c r="F67" s="1250"/>
      <c r="G67" s="1251"/>
      <c r="H67" s="1250"/>
      <c r="I67" s="1250"/>
      <c r="J67" s="1250"/>
    </row>
    <row r="68" spans="2:10" s="9" customFormat="1" ht="18">
      <c r="D68" s="84"/>
      <c r="G68" s="77"/>
      <c r="H68" s="77"/>
      <c r="I68" s="77"/>
      <c r="J68" s="94"/>
    </row>
    <row r="69" spans="2:10" s="9" customFormat="1" ht="18">
      <c r="D69" s="84"/>
      <c r="G69" s="77"/>
      <c r="H69" s="77"/>
      <c r="I69" s="77"/>
      <c r="J69" s="94"/>
    </row>
  </sheetData>
  <mergeCells count="49">
    <mergeCell ref="B1:J1"/>
    <mergeCell ref="B2:J2"/>
    <mergeCell ref="G8:I8"/>
    <mergeCell ref="G9:I9"/>
    <mergeCell ref="B59:D59"/>
    <mergeCell ref="G59:I59"/>
    <mergeCell ref="C8:C9"/>
    <mergeCell ref="C16:C20"/>
    <mergeCell ref="C36:C38"/>
    <mergeCell ref="C44:C52"/>
    <mergeCell ref="D8:D9"/>
    <mergeCell ref="D31:D32"/>
    <mergeCell ref="D36:D38"/>
    <mergeCell ref="D44:D52"/>
    <mergeCell ref="E8:E9"/>
    <mergeCell ref="E23:E29"/>
    <mergeCell ref="B60:D60"/>
    <mergeCell ref="G60:I60"/>
    <mergeCell ref="B61:D61"/>
    <mergeCell ref="B62:D62"/>
    <mergeCell ref="B63:D63"/>
    <mergeCell ref="G63:I63"/>
    <mergeCell ref="B66:C66"/>
    <mergeCell ref="E66:F66"/>
    <mergeCell ref="B67:C67"/>
    <mergeCell ref="E67:F67"/>
    <mergeCell ref="G67:J67"/>
    <mergeCell ref="A16:A20"/>
    <mergeCell ref="A30:A33"/>
    <mergeCell ref="A36:A38"/>
    <mergeCell ref="A44:A52"/>
    <mergeCell ref="B8:B9"/>
    <mergeCell ref="B16:B20"/>
    <mergeCell ref="B30:B33"/>
    <mergeCell ref="B36:B38"/>
    <mergeCell ref="B44:B52"/>
    <mergeCell ref="E36:E38"/>
    <mergeCell ref="E44:E52"/>
    <mergeCell ref="F8:F9"/>
    <mergeCell ref="F36:F38"/>
    <mergeCell ref="F44:F52"/>
    <mergeCell ref="J8:J9"/>
    <mergeCell ref="J36:J38"/>
    <mergeCell ref="J44:J52"/>
    <mergeCell ref="G44:G52"/>
    <mergeCell ref="H36:H38"/>
    <mergeCell ref="H44:H52"/>
    <mergeCell ref="I36:I38"/>
    <mergeCell ref="I44:I52"/>
  </mergeCells>
  <pageMargins left="0.2" right="0.2" top="0.75" bottom="0.25" header="0.3" footer="0.3"/>
  <pageSetup paperSize="256" scale="90"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all program</vt:lpstr>
      <vt:lpstr>cswd GAD plan</vt:lpstr>
      <vt:lpstr>consolidated_all sectors</vt:lpstr>
      <vt:lpstr>GAD plan 2017_new format</vt:lpstr>
      <vt:lpstr>GAD plan 2017_old format</vt:lpstr>
      <vt:lpstr>2015</vt:lpstr>
      <vt:lpstr>Sheet2</vt:lpstr>
      <vt:lpstr>Sheet3</vt:lpstr>
      <vt:lpstr>for budget</vt:lpstr>
      <vt:lpstr>GAD Plan 2018</vt:lpstr>
      <vt:lpstr>GAD Plan 2020</vt:lpstr>
      <vt:lpstr>GAD Plan 2020_based on AIP</vt:lpstr>
      <vt:lpstr>1ST REV</vt:lpstr>
      <vt:lpstr>GAD plan_2024_1st</vt:lpstr>
      <vt:lpstr>GAD plan_2024_2ND</vt:lpstr>
      <vt:lpstr>CAGRI</vt:lpstr>
      <vt:lpstr>TOTAL</vt:lpstr>
      <vt:lpstr>Main</vt:lpstr>
      <vt:lpstr>old file</vt:lpstr>
      <vt:lpstr>consolidated GAD 2017_raw file</vt:lpstr>
      <vt:lpstr>'GAD plan_2024_2ND'!Print_Area</vt:lpstr>
      <vt:lpstr>Main!Print_Area</vt:lpstr>
      <vt:lpstr>'consolidated GAD 2017_raw file'!Print_Titles</vt:lpstr>
      <vt:lpstr>'consolidated_all sectors'!Print_Titles</vt:lpstr>
      <vt:lpstr>'cswd GAD plan'!Print_Titles</vt:lpstr>
      <vt:lpstr>'for budget'!Print_Titles</vt:lpstr>
      <vt:lpstr>'GAD plan 2017_new format'!Print_Titles</vt:lpstr>
      <vt:lpstr>'GAD plan 2017_old format'!Print_Titles</vt:lpstr>
      <vt:lpstr>'GAD Plan 2018'!Print_Titles</vt:lpstr>
      <vt:lpstr>'GAD Plan 2020'!Print_Titles</vt:lpstr>
      <vt:lpstr>'GAD Plan 2020_based on AIP'!Print_Titles</vt:lpstr>
      <vt:lpstr>'GAD plan_2024_2ND'!Print_Titles</vt:lpstr>
      <vt:lpstr>Main!Print_Titles</vt:lpstr>
      <vt:lpstr>'old file'!Print_Titles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MERRY GAIL P. LINIHAN</dc:creator>
  <cp:lastModifiedBy>CHRISTINE M. TENEFRANCIA</cp:lastModifiedBy>
  <cp:lastPrinted>2025-02-05T01:54:27Z</cp:lastPrinted>
  <dcterms:created xsi:type="dcterms:W3CDTF">2009-01-03T15:48:00Z</dcterms:created>
  <dcterms:modified xsi:type="dcterms:W3CDTF">2025-02-10T07:33:09Z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43C49021CFE1431495B92201D83ADD32_12</vt:lpwstr>
  </property>
  <property fmtid="{D5CDD505-2E9C-101B-9397-08002B2CF9AE}" pid="3" name="KSOProductBuildVer">
    <vt:lpwstr>1033-12.2.0.19805</vt:lpwstr>
  </property>
</Properties>
</file>